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00" windowWidth="27660" windowHeight="12180"/>
  </bookViews>
  <sheets>
    <sheet name="2020(제11회)한겨레AFF사업비산출제안서(양식)" sheetId="7" r:id="rId1"/>
    <sheet name="드래곤시티호텔 1차 견적의뢰 필요" sheetId="6" r:id="rId2"/>
    <sheet name="Sheet1" sheetId="2" r:id="rId3"/>
  </sheets>
  <externalReferences>
    <externalReference r:id="rId4"/>
    <externalReference r:id="rId5"/>
    <externalReference r:id="rId6"/>
  </externalReferences>
  <definedNames>
    <definedName name="_xlnm._FilterDatabase" localSheetId="0" hidden="1">'2020(제11회)한겨레AFF사업비산출제안서(양식)'!$A$11:$L$122</definedName>
    <definedName name="_xlnm._FilterDatabase" localSheetId="1" hidden="1">'드래곤시티호텔 1차 견적의뢰 필요'!$A$26:$J$43</definedName>
    <definedName name="_xlnm.Consolidate_Area" localSheetId="0">'2020(제11회)한겨레AFF사업비산출제안서(양식)'!$9:$11</definedName>
    <definedName name="_xlnm.Consolidate_Area" localSheetId="1">'드래곤시티호텔 1차 견적의뢰 필요'!$9:$26</definedName>
    <definedName name="_xlnm.Print_Area" localSheetId="0">'2020(제11회)한겨레AFF사업비산출제안서(양식)'!$A$1:$J$133</definedName>
    <definedName name="_xlnm.Print_Area" localSheetId="1">'드래곤시티호텔 1차 견적의뢰 필요'!$A$1:$J$55</definedName>
    <definedName name="_xlnm.Print_Titles" localSheetId="0">'2020(제11회)한겨레AFF사업비산출제안서(양식)'!$10:$11</definedName>
    <definedName name="_xlnm.Print_Titles" localSheetId="1">'드래곤시티호텔 1차 견적의뢰 필요'!$25:$26</definedName>
    <definedName name="ss" localSheetId="0">[1]전체리스트!#REF!</definedName>
    <definedName name="ss" localSheetId="1">[1]전체리스트!#REF!</definedName>
    <definedName name="ss">[1]전체리스트!#REF!</definedName>
    <definedName name="가부" localSheetId="0">[2]Sheet1!$K$3:$K$9</definedName>
    <definedName name="가부">[3]Sheet1!$K$3:$K$9</definedName>
    <definedName name="구분" localSheetId="0">#REF!</definedName>
    <definedName name="구분" localSheetId="1">#REF!</definedName>
    <definedName name="구분">#REF!</definedName>
    <definedName name="ㄴ" localSheetId="0">[1]전체리스트!#REF!</definedName>
    <definedName name="ㄴ" localSheetId="1">[1]전체리스트!#REF!</definedName>
    <definedName name="ㄴ">[1]전체리스트!#REF!</definedName>
    <definedName name="ㄴㄴ" localSheetId="0">[1]전체리스트!#REF!</definedName>
    <definedName name="ㄴㄴ" localSheetId="1">[1]전체리스트!#REF!</definedName>
    <definedName name="ㄴㄴ">[1]전체리스트!#REF!</definedName>
    <definedName name="날짜" localSheetId="0">#REF!</definedName>
    <definedName name="날짜" localSheetId="1">#REF!</definedName>
    <definedName name="날짜">#REF!</definedName>
    <definedName name="둘째날세션" localSheetId="0">[2]Sheet1!#REF!</definedName>
    <definedName name="둘째날세션" localSheetId="1">[3]Sheet1!#REF!</definedName>
    <definedName name="둘째날세션">[3]Sheet1!#REF!</definedName>
    <definedName name="룸타입" localSheetId="0">[2]Sheet1!$E$3:$E$4</definedName>
    <definedName name="룸타입">[3]Sheet1!$E$3:$E$4</definedName>
    <definedName name="ㅁ" localSheetId="0">[1]전체리스트!#REF!</definedName>
    <definedName name="ㅁ" localSheetId="1">[1]전체리스트!#REF!</definedName>
    <definedName name="ㅁ">[1]전체리스트!#REF!</definedName>
    <definedName name="ㅁㅁ" localSheetId="0">[1]전체리스트!#REF!</definedName>
    <definedName name="ㅁㅁ" localSheetId="1">[1]전체리스트!#REF!</definedName>
    <definedName name="ㅁㅁ">[1]전체리스트!#REF!</definedName>
    <definedName name="발표장소" localSheetId="0">[2]Sheet1!#REF!</definedName>
    <definedName name="발표장소" localSheetId="1">[3]Sheet1!#REF!</definedName>
    <definedName name="발표장소">[3]Sheet1!#REF!</definedName>
    <definedName name="ㅅㅅㅅㅅ" localSheetId="0">[1]전체리스트!#REF!</definedName>
    <definedName name="ㅅㅅㅅㅅ" localSheetId="1">[1]전체리스트!#REF!</definedName>
    <definedName name="ㅅㅅㅅㅅ">[1]전체리스트!#REF!</definedName>
    <definedName name="세션" localSheetId="0">#REF!</definedName>
    <definedName name="세션" localSheetId="1">#REF!</definedName>
    <definedName name="세션">#REF!</definedName>
    <definedName name="숙박" localSheetId="0">[2]Sheet1!$F$3:$F$5</definedName>
    <definedName name="숙박">[3]Sheet1!$F$3:$F$5</definedName>
    <definedName name="숙박일수" localSheetId="0">[2]Sheet1!$G$3:$G$8</definedName>
    <definedName name="숙박일수">[3]Sheet1!$G$3:$G$8</definedName>
    <definedName name="시간" localSheetId="0">#REF!</definedName>
    <definedName name="시간" localSheetId="1">#REF!</definedName>
    <definedName name="시간">#REF!</definedName>
    <definedName name="ㅇ" localSheetId="0">#REF!</definedName>
    <definedName name="ㅇ">#REF!</definedName>
    <definedName name="ㅇㅇ" localSheetId="0">[2]Sheet1!#REF!</definedName>
    <definedName name="ㅇㅇ" localSheetId="1">[3]Sheet1!#REF!</definedName>
    <definedName name="ㅇㅇ">[3]Sheet1!#REF!</definedName>
    <definedName name="ㅇㅇㅇㅇㅇ" localSheetId="0">[2]Sheet1!#REF!</definedName>
    <definedName name="ㅇㅇㅇㅇㅇ" localSheetId="1">[3]Sheet1!#REF!</definedName>
    <definedName name="ㅇㅇㅇㅇㅇ">[3]Sheet1!#REF!</definedName>
    <definedName name="연사" localSheetId="0">#REF!</definedName>
    <definedName name="연사" localSheetId="1">#REF!</definedName>
    <definedName name="연사">#REF!</definedName>
    <definedName name="장소" localSheetId="0">#REF!</definedName>
    <definedName name="장소" localSheetId="1">#REF!</definedName>
    <definedName name="장소">#REF!</definedName>
    <definedName name="정" localSheetId="0">[1]전체리스트!#REF!</definedName>
    <definedName name="정" localSheetId="1">[1]전체리스트!#REF!</definedName>
    <definedName name="정">[1]전체리스트!#REF!</definedName>
    <definedName name="직위" localSheetId="0">[2]Sheet1!#REF!</definedName>
    <definedName name="직위" localSheetId="1">[3]Sheet1!#REF!</definedName>
    <definedName name="직위">[3]Sheet1!#REF!</definedName>
    <definedName name="참여내용" localSheetId="0">[2]Sheet1!#REF!</definedName>
    <definedName name="참여내용" localSheetId="1">[3]Sheet1!#REF!</definedName>
    <definedName name="참여내용">[3]Sheet1!#REF!</definedName>
    <definedName name="참여형태" localSheetId="0">#REF!</definedName>
    <definedName name="참여형태" localSheetId="1">#REF!</definedName>
    <definedName name="참여형태">#REF!</definedName>
    <definedName name="첫째날세션" localSheetId="0">[2]Sheet1!#REF!</definedName>
    <definedName name="첫째날세션" localSheetId="1">[3]Sheet1!#REF!</definedName>
    <definedName name="첫째날세션">[3]Sheet1!#REF!</definedName>
    <definedName name="체크아웃" localSheetId="0">[2]Sheet1!$I$3:$I$8</definedName>
    <definedName name="체크아웃">[3]Sheet1!$I$3:$I$8</definedName>
    <definedName name="체크인" localSheetId="0">[2]Sheet1!$H$3:$H$7</definedName>
    <definedName name="체크인">[3]Sheet1!$H$3:$H$7</definedName>
    <definedName name="ㅌ" localSheetId="0">[1]전체리스트!#REF!</definedName>
    <definedName name="ㅌ" localSheetId="1">[1]전체리스트!#REF!</definedName>
    <definedName name="ㅌ">[1]전체리스트!#REF!</definedName>
    <definedName name="ㅌㅌ" localSheetId="0">[1]전체리스트!#REF!</definedName>
    <definedName name="ㅌㅌ" localSheetId="1">[1]전체리스트!#REF!</definedName>
    <definedName name="ㅌㅌ">[1]전체리스트!#REF!</definedName>
    <definedName name="ㅌㅌㅌㅌ" localSheetId="0">[1]전체리스트!#REF!</definedName>
    <definedName name="ㅌㅌㅌㅌ" localSheetId="1">[1]전체리스트!#REF!</definedName>
    <definedName name="ㅌㅌㅌㅌ">[1]전체리스트!#REF!</definedName>
    <definedName name="한겨레경비" localSheetId="0">#REF!</definedName>
    <definedName name="한겨레경비" localSheetId="1">#REF!</definedName>
    <definedName name="한겨레경비">#REF!</definedName>
    <definedName name="행사코드" localSheetId="0">[1]전체리스트!#REF!</definedName>
    <definedName name="행사코드" localSheetId="1">[1]전체리스트!#REF!</definedName>
    <definedName name="행사코드">[1]전체리스트!#REF!</definedName>
  </definedNames>
  <calcPr calcId="125725"/>
</workbook>
</file>

<file path=xl/calcChain.xml><?xml version="1.0" encoding="utf-8"?>
<calcChain xmlns="http://schemas.openxmlformats.org/spreadsheetml/2006/main">
  <c r="I48" i="6"/>
  <c r="I47"/>
  <c r="I45"/>
  <c r="D40"/>
  <c r="I40" s="1"/>
  <c r="I39"/>
  <c r="D38"/>
  <c r="I38" s="1"/>
  <c r="D37"/>
  <c r="I37" s="1"/>
  <c r="D36"/>
  <c r="I36" s="1"/>
  <c r="I35"/>
  <c r="D35"/>
  <c r="E34"/>
  <c r="D34"/>
  <c r="I34" s="1"/>
  <c r="I33"/>
  <c r="D33"/>
  <c r="D32"/>
  <c r="I32" s="1"/>
  <c r="I31"/>
  <c r="D31"/>
  <c r="D30"/>
  <c r="I30" s="1"/>
  <c r="I29"/>
  <c r="D29"/>
  <c r="I41" l="1"/>
  <c r="F132" i="7"/>
  <c r="F131"/>
  <c r="F130"/>
  <c r="D132"/>
  <c r="D131"/>
  <c r="D130"/>
  <c r="D25"/>
  <c r="I121"/>
  <c r="I122" s="1"/>
  <c r="I119"/>
  <c r="I118"/>
  <c r="I117"/>
  <c r="I116"/>
  <c r="I114"/>
  <c r="I113"/>
  <c r="I112"/>
  <c r="I111"/>
  <c r="I109"/>
  <c r="I108"/>
  <c r="I107"/>
  <c r="I106"/>
  <c r="I105"/>
  <c r="I104"/>
  <c r="I103"/>
  <c r="I102"/>
  <c r="I101"/>
  <c r="I100"/>
  <c r="I99"/>
  <c r="I98"/>
  <c r="I96"/>
  <c r="I95"/>
  <c r="I94"/>
  <c r="I93"/>
  <c r="I91"/>
  <c r="I90"/>
  <c r="I89"/>
  <c r="I88"/>
  <c r="I87"/>
  <c r="I86"/>
  <c r="I85"/>
  <c r="I84"/>
  <c r="I83"/>
  <c r="I82"/>
  <c r="I81"/>
  <c r="I80"/>
  <c r="I79"/>
  <c r="I78"/>
  <c r="I77"/>
  <c r="I76"/>
  <c r="I74"/>
  <c r="I73"/>
  <c r="I72"/>
  <c r="I71"/>
  <c r="I70"/>
  <c r="I69"/>
  <c r="I68"/>
  <c r="I67"/>
  <c r="I66"/>
  <c r="I65"/>
  <c r="I64"/>
  <c r="I63"/>
  <c r="I62"/>
  <c r="I61"/>
  <c r="I60"/>
  <c r="I58"/>
  <c r="I57"/>
  <c r="I56"/>
  <c r="I55"/>
  <c r="I54"/>
  <c r="I53"/>
  <c r="I52"/>
  <c r="I50"/>
  <c r="I49"/>
  <c r="I48"/>
  <c r="I47"/>
  <c r="I46"/>
  <c r="I45"/>
  <c r="I44"/>
  <c r="I43"/>
  <c r="E42"/>
  <c r="I42" s="1"/>
  <c r="I41"/>
  <c r="I40"/>
  <c r="I39"/>
  <c r="I38"/>
  <c r="I37"/>
  <c r="I36"/>
  <c r="I35"/>
  <c r="I34"/>
  <c r="I33"/>
  <c r="I32"/>
  <c r="I31"/>
  <c r="I30"/>
  <c r="I29"/>
  <c r="I28"/>
  <c r="I27"/>
  <c r="I24"/>
  <c r="D23"/>
  <c r="I23" s="1"/>
  <c r="D22"/>
  <c r="I22" s="1"/>
  <c r="D21"/>
  <c r="I21" s="1"/>
  <c r="D20"/>
  <c r="I20" s="1"/>
  <c r="E19"/>
  <c r="D19"/>
  <c r="D18"/>
  <c r="I18" s="1"/>
  <c r="D17"/>
  <c r="I17" s="1"/>
  <c r="D16"/>
  <c r="I16" s="1"/>
  <c r="D15"/>
  <c r="I15" s="1"/>
  <c r="D14"/>
  <c r="I14" s="1"/>
  <c r="I12"/>
  <c r="I43" i="6"/>
  <c r="I42"/>
  <c r="I27"/>
  <c r="I28" s="1"/>
  <c r="I49" l="1"/>
  <c r="I44"/>
  <c r="I19" i="7"/>
  <c r="I97"/>
  <c r="I13"/>
  <c r="I110"/>
  <c r="I115"/>
  <c r="I120"/>
  <c r="I59"/>
  <c r="I51"/>
  <c r="I92"/>
  <c r="I75"/>
  <c r="I51" i="6"/>
  <c r="I52" l="1"/>
  <c r="I53" s="1"/>
  <c r="B7" s="1"/>
  <c r="I131" i="7" l="1"/>
  <c r="I130" l="1"/>
  <c r="I25" l="1"/>
  <c r="I26" s="1"/>
  <c r="I124" s="1"/>
  <c r="I125" l="1"/>
  <c r="I126" s="1"/>
  <c r="I133" l="1"/>
  <c r="B7"/>
  <c r="I132"/>
  <c r="D133" l="1"/>
  <c r="F133" l="1"/>
</calcChain>
</file>

<file path=xl/sharedStrings.xml><?xml version="1.0" encoding="utf-8"?>
<sst xmlns="http://schemas.openxmlformats.org/spreadsheetml/2006/main" count="626" uniqueCount="341">
  <si>
    <t>Date:</t>
  </si>
  <si>
    <t>Client:</t>
  </si>
  <si>
    <t>한겨레신문사 한겨레경제사회연구원</t>
  </si>
  <si>
    <t>Project:</t>
  </si>
  <si>
    <t>Overview:</t>
  </si>
  <si>
    <t>총 견적:</t>
  </si>
  <si>
    <r>
      <t xml:space="preserve">(부가세 포함) </t>
    </r>
    <r>
      <rPr>
        <b/>
        <sz val="12"/>
        <color rgb="FFC00000"/>
        <rFont val="나눔고딕"/>
        <family val="3"/>
        <charset val="129"/>
      </rPr>
      <t>- 총 견적가는 자동계산 됨</t>
    </r>
  </si>
  <si>
    <t>PCO대행료 제외 항목</t>
  </si>
  <si>
    <t>단위 : 원</t>
  </si>
  <si>
    <t>구   분</t>
  </si>
  <si>
    <t>세부구분</t>
  </si>
  <si>
    <t>항   목</t>
  </si>
  <si>
    <t>비  고</t>
  </si>
  <si>
    <t>인원</t>
  </si>
  <si>
    <t>단위</t>
  </si>
  <si>
    <t>일</t>
  </si>
  <si>
    <t>금액</t>
  </si>
  <si>
    <t>1. 대관료</t>
  </si>
  <si>
    <t>식</t>
  </si>
  <si>
    <t>계 ( 1. 대관료 )</t>
  </si>
  <si>
    <t>소          계</t>
  </si>
  <si>
    <t>2. 식음료</t>
  </si>
  <si>
    <t xml:space="preserve">(D-1일) 환영만찬 양식 코스 </t>
  </si>
  <si>
    <t>인</t>
  </si>
  <si>
    <t>(D-1일) 와인</t>
  </si>
  <si>
    <t>병</t>
  </si>
  <si>
    <t>커피브레이크</t>
  </si>
  <si>
    <t>1일차 VIP Tea Meeting(오전)</t>
  </si>
  <si>
    <t>잔</t>
  </si>
  <si>
    <t>회</t>
  </si>
  <si>
    <t>1일차 VIP 커피 브레이크(오전/오후)</t>
  </si>
  <si>
    <t>1일차 참가자 커피브레이크(오전/오후)</t>
  </si>
  <si>
    <t xml:space="preserve">2일차 참가자 커피 브레이크(오전/오후) </t>
  </si>
  <si>
    <t>오찬</t>
  </si>
  <si>
    <t>1일차 참가자 도시락</t>
  </si>
  <si>
    <t>계 ( 2. 식음료 )</t>
  </si>
  <si>
    <t>영상 시스템</t>
  </si>
  <si>
    <t>연사용 영상장비(연단모니터,다운카운터,퍼펙트큐 등)</t>
  </si>
  <si>
    <t>음향 시스템</t>
  </si>
  <si>
    <t>2일차(분과세션) - 스피커, 마이크, 앰프, BGM 등</t>
  </si>
  <si>
    <t>중계 시스템</t>
  </si>
  <si>
    <t>ENG카메라</t>
  </si>
  <si>
    <t>대</t>
  </si>
  <si>
    <t>영상 간지(타이틀 루핑 영상)</t>
  </si>
  <si>
    <t>동시통역 시스템</t>
  </si>
  <si>
    <t>동시통역 부스 및 통역장비 등(영한, 한영)</t>
  </si>
  <si>
    <t>리시버</t>
  </si>
  <si>
    <t>개</t>
  </si>
  <si>
    <t>사무기기</t>
  </si>
  <si>
    <t>노트북 - 회의장, 사무국, 등록데스크 등
(회의장 PPT발표자료용, 영상자료 송출용, 간지용 화면전환)</t>
  </si>
  <si>
    <t>등록시스템</t>
  </si>
  <si>
    <t>등록시스템(등록전문업체 - ID카드 프린터, 바코드기 등)</t>
  </si>
  <si>
    <t>기타</t>
  </si>
  <si>
    <t>쇼파 및 협탁세트</t>
  </si>
  <si>
    <t>태블릿 패드(현장 Q&amp;A 진행, 좌장용)</t>
  </si>
  <si>
    <t>무전기</t>
  </si>
  <si>
    <t>계 ( 3. 시스템 및 기자재 )</t>
  </si>
  <si>
    <t>룸</t>
  </si>
  <si>
    <t>박</t>
  </si>
  <si>
    <t>의전차량</t>
  </si>
  <si>
    <t>계 ( 4. 초청 )</t>
  </si>
  <si>
    <t>5. 행사장 조성</t>
  </si>
  <si>
    <t>키비주얼 디자인비</t>
  </si>
  <si>
    <t>종</t>
  </si>
  <si>
    <t>X-배너</t>
  </si>
  <si>
    <t>포토월</t>
  </si>
  <si>
    <t>계 ( 5. 행사장 조성)</t>
  </si>
  <si>
    <t>초청장 봉투</t>
  </si>
  <si>
    <t>부</t>
  </si>
  <si>
    <t>2일차 1세션 자료집 (각 80p이내, B5 )</t>
  </si>
  <si>
    <t>2일차 2세션 자료집 (각 80p이내, B5 )</t>
  </si>
  <si>
    <t>2일차 3세션 자료집 (각 80p이내, B5 )</t>
  </si>
  <si>
    <t>2일차 4세션 자료집 (각 80p이내, B5 )</t>
  </si>
  <si>
    <t>2일차 5세션 자료집 (각 80p이내, B5 )</t>
  </si>
  <si>
    <t>2일차 6세션 자료집 (각 80p이내, B5 )</t>
  </si>
  <si>
    <t>계 ( 6. 인쇄)</t>
  </si>
  <si>
    <t>7. 홍보비</t>
  </si>
  <si>
    <t>홍보활동</t>
  </si>
  <si>
    <t>계 ( 7. 홍보비)</t>
  </si>
  <si>
    <t>8. 현장운영비</t>
  </si>
  <si>
    <t>전문인력</t>
  </si>
  <si>
    <t>순차통역사(환영만찬, 영-한)</t>
  </si>
  <si>
    <t>동시통역사(1일차 메인행사장, 영-한)</t>
  </si>
  <si>
    <t>사진촬영</t>
  </si>
  <si>
    <t>운영경비</t>
  </si>
  <si>
    <t>행사 안전 보험비</t>
  </si>
  <si>
    <t>현장진행 운영비</t>
  </si>
  <si>
    <t>계 ( 8. 현장운영비)</t>
  </si>
  <si>
    <t>9. 인건비</t>
  </si>
  <si>
    <t>전문코디네이터</t>
  </si>
  <si>
    <t>행사총괄 PM - 기본단가 * 기간* 투입율(%)</t>
  </si>
  <si>
    <t>개월</t>
  </si>
  <si>
    <t>연사 및 프로그램 관리- 기본단가 * 기간* 투입율(%)</t>
  </si>
  <si>
    <t>등록관리- 기본단가 * 기간* 투입율(%)</t>
  </si>
  <si>
    <t>홍보 및 제작물- 기본단가 * 기간* 투입율(%)</t>
  </si>
  <si>
    <t>계 ( 9. 인건비 )</t>
  </si>
  <si>
    <t>10. 기타</t>
  </si>
  <si>
    <t>참가자 기념품</t>
  </si>
  <si>
    <t>번역료</t>
  </si>
  <si>
    <t>프로그램북 등 번역료</t>
  </si>
  <si>
    <t>계 ( 10. 기타 )</t>
  </si>
  <si>
    <t>11. PCO 대행료</t>
  </si>
  <si>
    <t>PCO 대행료</t>
  </si>
  <si>
    <t>계 ( 11. PCO 대행료 )</t>
  </si>
  <si>
    <t>합계(1 ~ 11)</t>
  </si>
  <si>
    <t>부가세 10%</t>
  </si>
  <si>
    <t>총 합계(합계+부가세)</t>
  </si>
  <si>
    <t>*엑셀 자동계산 됨</t>
  </si>
  <si>
    <t>회사명</t>
  </si>
  <si>
    <t>대표</t>
  </si>
  <si>
    <t>주소</t>
  </si>
  <si>
    <t>담당자</t>
  </si>
  <si>
    <t>연락처</t>
  </si>
  <si>
    <t>단가
(공급가액기준)</t>
    <phoneticPr fontId="20" type="noConversion"/>
  </si>
  <si>
    <t>서울드래곤시티호텔 기준
(3층 그랜드볼룸 한라)</t>
    <phoneticPr fontId="20" type="noConversion"/>
  </si>
  <si>
    <t xml:space="preserve">1일차 VIP 오찬(도시락) </t>
    <phoneticPr fontId="20" type="noConversion"/>
  </si>
  <si>
    <t xml:space="preserve">3층 신라룸(1-3)으로 이동하여 식사 </t>
    <phoneticPr fontId="20" type="noConversion"/>
  </si>
  <si>
    <t>식</t>
    <phoneticPr fontId="21" type="noConversion"/>
  </si>
  <si>
    <t>호텔 기자재 LED Media Wall - 3층 (16m * 6m)</t>
    <phoneticPr fontId="20" type="noConversion"/>
  </si>
  <si>
    <t>호텔 기자제 빔프로젝터</t>
    <phoneticPr fontId="20" type="noConversion"/>
  </si>
  <si>
    <t>개막전 인트로 영상
(필요시 제작예정)</t>
    <phoneticPr fontId="20" type="noConversion"/>
  </si>
  <si>
    <t>호텔 테이블, 의자 사용</t>
    <phoneticPr fontId="20" type="noConversion"/>
  </si>
  <si>
    <t>이동비(필요시 택시이용) + 식사비 + 입장료 등</t>
    <phoneticPr fontId="20" type="noConversion"/>
  </si>
  <si>
    <t>항공료 등</t>
    <phoneticPr fontId="20" type="noConversion"/>
  </si>
  <si>
    <t xml:space="preserve">항공료 발권비 항공 운항세 </t>
    <phoneticPr fontId="20" type="noConversion"/>
  </si>
  <si>
    <t>포디움타이틀</t>
    <phoneticPr fontId="21" type="noConversion"/>
  </si>
  <si>
    <t>초청장 속지</t>
    <phoneticPr fontId="20" type="noConversion"/>
  </si>
  <si>
    <t>홈페이지 편집 및 유지비</t>
    <phoneticPr fontId="20" type="noConversion"/>
  </si>
  <si>
    <t>DM (VIP초청장 우편 발송 - 발송비)</t>
    <phoneticPr fontId="20" type="noConversion"/>
  </si>
  <si>
    <t>리에종</t>
    <phoneticPr fontId="21" type="noConversion"/>
  </si>
  <si>
    <t>해외연사 관리 리에종 4명 기준 (공항영접 포함)</t>
    <phoneticPr fontId="21" type="noConversion"/>
  </si>
  <si>
    <t>현장스텝 + 사전 TM 등 진행요원</t>
    <phoneticPr fontId="20" type="noConversion"/>
  </si>
  <si>
    <t>일반참가자 및 VIP 참석확인 TM, 사무국 운영 보조 등</t>
    <phoneticPr fontId="21" type="noConversion"/>
  </si>
  <si>
    <t>메인기념품 (포럼 로고인쇄 포함)</t>
    <phoneticPr fontId="20" type="noConversion"/>
  </si>
  <si>
    <t>(만원이하 절사)</t>
    <phoneticPr fontId="20" type="noConversion"/>
  </si>
  <si>
    <r>
      <t xml:space="preserve">기획비 - 대상액 * (   )% 또는 정액으로 표시
</t>
    </r>
    <r>
      <rPr>
        <u val="singleAccounting"/>
        <sz val="11"/>
        <color theme="1"/>
        <rFont val="나눔고딕"/>
        <family val="3"/>
        <charset val="129"/>
      </rPr>
      <t>* 대행료 산출시 제외: 대관/식음료/항공비/기념품 금액</t>
    </r>
    <phoneticPr fontId="20" type="noConversion"/>
  </si>
  <si>
    <t>합계</t>
    <phoneticPr fontId="20" type="noConversion"/>
  </si>
  <si>
    <t>2일차 참가자 도시락 (오전 3개세션 참석자 대상)</t>
    <phoneticPr fontId="20" type="noConversion"/>
  </si>
  <si>
    <t>결제조건</t>
    <phoneticPr fontId="20" type="noConversion"/>
  </si>
  <si>
    <t xml:space="preserve">    공급가액 (자동계산)</t>
    <phoneticPr fontId="20" type="noConversion"/>
  </si>
  <si>
    <t>부가세 (자동계산)</t>
    <phoneticPr fontId="20" type="noConversion"/>
  </si>
  <si>
    <r>
      <t xml:space="preserve">중도금(40%) </t>
    </r>
    <r>
      <rPr>
        <sz val="12"/>
        <color rgb="FF000000"/>
        <rFont val="나눔고딕"/>
        <family val="3"/>
        <charset val="129"/>
      </rPr>
      <t>- 행사일로부터 영업일 기준 2개월 이내 현금</t>
    </r>
    <phoneticPr fontId="20" type="noConversion"/>
  </si>
  <si>
    <r>
      <t xml:space="preserve">잔   금(50%) </t>
    </r>
    <r>
      <rPr>
        <sz val="12"/>
        <color rgb="FF000000"/>
        <rFont val="나눔고딕"/>
        <family val="3"/>
        <charset val="129"/>
      </rPr>
      <t>- 행사종료 후 1개월 이내 현금</t>
    </r>
    <phoneticPr fontId="20" type="noConversion"/>
  </si>
  <si>
    <t>연사 국내투어</t>
    <phoneticPr fontId="20" type="noConversion"/>
  </si>
  <si>
    <t>1일차 포럼 자료집 (약 400p 기준, B5사이즈, 1,000부)</t>
    <phoneticPr fontId="20" type="noConversion"/>
  </si>
  <si>
    <t>계 ( 3. 기자재 )</t>
    <phoneticPr fontId="20" type="noConversion"/>
  </si>
  <si>
    <t>총계(합계+부가세)</t>
    <phoneticPr fontId="20" type="noConversion"/>
  </si>
  <si>
    <t>공급가액 합계</t>
    <phoneticPr fontId="20" type="noConversion"/>
  </si>
  <si>
    <t>부가세 (10%)</t>
    <phoneticPr fontId="20" type="noConversion"/>
  </si>
  <si>
    <t>부가세 별도</t>
    <phoneticPr fontId="20" type="noConversion"/>
  </si>
  <si>
    <t xml:space="preserve">2019 (제10회) 아시아미래포럼 식음료 산출 견적서 </t>
    <phoneticPr fontId="21" type="noConversion"/>
  </si>
  <si>
    <t>3층 그랜드볼룸 한라</t>
    <phoneticPr fontId="20" type="noConversion"/>
  </si>
  <si>
    <t>1. 대관</t>
    <phoneticPr fontId="20" type="noConversion"/>
  </si>
  <si>
    <t>대관</t>
    <phoneticPr fontId="20" type="noConversion"/>
  </si>
  <si>
    <t>4. 숙박</t>
    <phoneticPr fontId="20" type="noConversion"/>
  </si>
  <si>
    <t>계 ( 4. 숙박 )</t>
    <phoneticPr fontId="20" type="noConversion"/>
  </si>
  <si>
    <t>대관 및 식음료 소계</t>
    <phoneticPr fontId="20" type="noConversion"/>
  </si>
  <si>
    <t>[기본정보]</t>
    <phoneticPr fontId="20" type="noConversion"/>
  </si>
  <si>
    <t>[요청사항]</t>
    <phoneticPr fontId="20" type="noConversion"/>
  </si>
  <si>
    <t xml:space="preserve">  - 점심 런치 예상인원(총 540석 기준, 1열 27석 기준)                 </t>
  </si>
  <si>
    <t xml:space="preserve">  - LED Media Wall 활용 + 왼쪽 벽면 자료화면 노출용 빔프로젝트 추가활용</t>
  </si>
  <si>
    <t>나. 1~2일차 올 데이 커피브레이크 기준,  런치박스, 숙박단가 등 지난해 기준 대비 단가 인하 조정 협의 필요</t>
  </si>
  <si>
    <t>다. 드래곤시티 호텔 홍보(마케팅) 부서 협조 아래 한겨레신문 지면에 귀사의 광고게재 협조요청 (회사의 정책적 판단필요)</t>
  </si>
  <si>
    <t xml:space="preserve">      (19년도 1~2회 유료 지면광고 게재 요청)  </t>
  </si>
  <si>
    <t>견적서   (모든 예산은 공급가액 기준으로 표시)</t>
    <phoneticPr fontId="21" type="noConversion"/>
  </si>
  <si>
    <t>단가
(부가세제외 기준)</t>
    <phoneticPr fontId="20" type="noConversion"/>
  </si>
  <si>
    <t>서울드래곤시티호텔 기준</t>
    <phoneticPr fontId="20" type="noConversion"/>
  </si>
  <si>
    <t>3. 기자재</t>
    <phoneticPr fontId="20" type="noConversion"/>
  </si>
  <si>
    <t>(만원이하 절사)</t>
    <phoneticPr fontId="20" type="noConversion"/>
  </si>
  <si>
    <t xml:space="preserve">  - 오전 VVIP 티미팅 : 신라룸(1-3)  활용 - 스탠딩 (입장인원 100명) 기준 (커피는 40잔 기준) </t>
  </si>
  <si>
    <t xml:space="preserve">  - 연사 오찬장소 : 신라룸(1-3) 활용 (30명 기준)</t>
  </si>
  <si>
    <t xml:space="preserve">  - 연사 오찬장소: 신라룸 활용 </t>
  </si>
  <si>
    <t xml:space="preserve">가. 신라룸(1-3) 및 한라룸(1-5)호텔 기자재/인터넷 등 무료사용   </t>
  </si>
  <si>
    <t xml:space="preserve">  - VIP룸/ 웨이팅룸은 연사대기실, 인터뷰, vip 휴식공간 등으로 양일간 상시 운영 필요</t>
  </si>
  <si>
    <t xml:space="preserve">  - 신라룸(1-3) 및 한라룸(1-5)호텔 기자재/인터넷 등 무료사용</t>
  </si>
  <si>
    <t>5. 숙박  (해외연사 섭외 일정에 따라 숙박은 달라질 수 있음)</t>
  </si>
  <si>
    <t xml:space="preserve">  - 해외연사 : 10룸 * 각 3박 기준, Junior Suite 기준 / 1인 조식포함  (실비정산)</t>
  </si>
  <si>
    <t xml:space="preserve"> - 지난해에는 타 신문에만 귀사의 홍보광고 게재가 이루어진 만큼, 올 해 드래곤시티호텔로 장소가 선정이 될 경우를 전제로</t>
  </si>
  <si>
    <t xml:space="preserve">  - 국내연사 :   1룸 1박 기준, Superior Tween  / 2인 조식포함  (실비정산)</t>
  </si>
  <si>
    <t xml:space="preserve">   귀사의 호텔 홍보광고를 한겨레 지면에도 적극적인 광고 게재협조 당부</t>
    <phoneticPr fontId="20" type="noConversion"/>
  </si>
  <si>
    <t>※추가 진행 항목</t>
    <phoneticPr fontId="20" type="noConversion"/>
  </si>
  <si>
    <t>예산 계획 (입찰예산)</t>
    <phoneticPr fontId="21" type="noConversion"/>
  </si>
  <si>
    <t xml:space="preserve">  대관료(호텔 세팅 변경 및 인건비)</t>
    <phoneticPr fontId="20" type="noConversion"/>
  </si>
  <si>
    <t>식</t>
    <phoneticPr fontId="20" type="noConversion"/>
  </si>
  <si>
    <t>2018년 기준 1일차 참가자 도시락: 366개 (서양식 퓨전한식)
2019년은 예상 기준치이며, 행사 5일전 최종 수량 통보 전제</t>
    <phoneticPr fontId="20" type="noConversion"/>
  </si>
  <si>
    <t>2일차 참가자 점심식사 여분(이비스 7층 인스타일 뷔페 레스토랑)</t>
    <phoneticPr fontId="20" type="noConversion"/>
  </si>
  <si>
    <t>개런티 도시락 수량을 초과하여, 호텔 내 레스토랑 이용 안내 / 식사 인원수 만큼 실비적용</t>
    <phoneticPr fontId="20" type="noConversion"/>
  </si>
  <si>
    <t>참가자 오찬 사전 시식(이비스 인스타일 뷔페 레스토랑)</t>
    <phoneticPr fontId="20" type="noConversion"/>
  </si>
  <si>
    <t>3. 시스템/기자재</t>
    <phoneticPr fontId="20" type="noConversion"/>
  </si>
  <si>
    <t>호텔 기자재 빔프로젝터</t>
    <phoneticPr fontId="20" type="noConversion"/>
  </si>
  <si>
    <t>영상 콘솔시스템 및 전문 테크니션</t>
    <phoneticPr fontId="20" type="noConversion"/>
  </si>
  <si>
    <t>1일차(개회식 및 세션) - 스피커, 마이크, 앰프, BGM 등</t>
    <phoneticPr fontId="20" type="noConversion"/>
  </si>
  <si>
    <t>조명 시스템</t>
    <phoneticPr fontId="20" type="noConversion"/>
  </si>
  <si>
    <t>1일차(개회식 및 세션) - 조명테크니션, 콘솔, 고보조명 등</t>
    <phoneticPr fontId="20" type="noConversion"/>
  </si>
  <si>
    <t>개회식 인트로 영상 제작</t>
    <phoneticPr fontId="20" type="noConversion"/>
  </si>
  <si>
    <t>자막 시스템</t>
    <phoneticPr fontId="20" type="noConversion"/>
  </si>
  <si>
    <t>자막 시스템(스위처 및 콘솔 등)</t>
    <phoneticPr fontId="20" type="noConversion"/>
  </si>
  <si>
    <t>영상 편집 작업</t>
    <phoneticPr fontId="20" type="noConversion"/>
  </si>
  <si>
    <t>차단봉</t>
    <phoneticPr fontId="20" type="noConversion"/>
  </si>
  <si>
    <t>개</t>
    <phoneticPr fontId="20" type="noConversion"/>
  </si>
  <si>
    <t>종속기(복합기 및 프린터 겸용 / 컬러, 흑백) - 사무국용 (총 2대)</t>
    <phoneticPr fontId="21" type="noConversion"/>
  </si>
  <si>
    <t>네임택(목걸이) - 무지 목줄(일반참가자, 일반 VIP)</t>
    <phoneticPr fontId="20" type="noConversion"/>
  </si>
  <si>
    <t>네임택(목걸이) - 무지 목줄(VVIP 및 연사)</t>
    <phoneticPr fontId="20" type="noConversion"/>
  </si>
  <si>
    <t>인터넷(유선) - 호텔 기자재 이용료</t>
    <phoneticPr fontId="20" type="noConversion"/>
  </si>
  <si>
    <t>회</t>
    <phoneticPr fontId="20" type="noConversion"/>
  </si>
  <si>
    <t>4. 초청</t>
    <phoneticPr fontId="20" type="noConversion"/>
  </si>
  <si>
    <t>숙박
(용산 드래곤시티호텔)</t>
    <phoneticPr fontId="20" type="noConversion"/>
  </si>
  <si>
    <t>국내연사 숙박료(Superior Double 기준) *실비정산
(1룸: 한겨레 경제사회연구원장)</t>
    <phoneticPr fontId="20" type="noConversion"/>
  </si>
  <si>
    <t>1인 조식 포함, 더블룸(한겨레경제사회연구원장) 2박 제공</t>
    <phoneticPr fontId="21" type="noConversion"/>
  </si>
  <si>
    <t>해외 기조연사급(1~2인 탑승) 의전차량 - 그랜저급 / 인천공항</t>
    <phoneticPr fontId="21" type="noConversion"/>
  </si>
  <si>
    <t>해외 기조연사급(1~2인 탑승) 의전차량 - 그랜저급 / 김포공항</t>
    <phoneticPr fontId="21" type="noConversion"/>
  </si>
  <si>
    <t>회</t>
    <phoneticPr fontId="21" type="noConversion"/>
  </si>
  <si>
    <r>
      <t xml:space="preserve">설치제작물
</t>
    </r>
    <r>
      <rPr>
        <b/>
        <u val="singleAccounting"/>
        <sz val="12"/>
        <color rgb="FFC00000"/>
        <rFont val="나눔고딕"/>
        <family val="3"/>
        <charset val="129"/>
      </rPr>
      <t>(상황에 따라 조정)</t>
    </r>
    <phoneticPr fontId="20" type="noConversion"/>
  </si>
  <si>
    <t>가로현수막(오·만찬장 사회자, 분과세션장 한라A, C)</t>
    <phoneticPr fontId="20" type="noConversion"/>
  </si>
  <si>
    <t>만찬장 사회(1), 분과세션(4)
*설치 및 철거 비용 포함 / *분과세션 세션별 주제삽입 별도 제작 - 한라A 세션1, 4 / 한라C 세션 3, 6</t>
    <phoneticPr fontId="20" type="noConversion"/>
  </si>
  <si>
    <t>가로현수막(분과세션장 한라B, 에스컬레이터 앞 복도)</t>
    <phoneticPr fontId="20" type="noConversion"/>
  </si>
  <si>
    <t>분과세션(2), 에스컬레이터 앞(1)
*설치 및 철거 비용 포함 / *분과세션 세션별 주제삽입 별도 제작 - 한라B 세션2, 5</t>
    <phoneticPr fontId="20" type="noConversion"/>
  </si>
  <si>
    <t>세로현수막(분과세션-무대 양옆 메인시안)</t>
    <phoneticPr fontId="20" type="noConversion"/>
  </si>
  <si>
    <t>2일차 세션 분과세션장(3) / 좌-메인시안, 우-서브시안 2개 1세트
*현수막 사이즈에 따라 금액 변동</t>
    <phoneticPr fontId="20" type="noConversion"/>
  </si>
  <si>
    <t>대형 가로현수막(주회의장 후면 콘솔가림막)</t>
    <phoneticPr fontId="20" type="noConversion"/>
  </si>
  <si>
    <t>종</t>
    <phoneticPr fontId="20" type="noConversion"/>
  </si>
  <si>
    <t>주회의장 콘솔가림막(행사명 인쇄)</t>
    <phoneticPr fontId="20" type="noConversion"/>
  </si>
  <si>
    <t>대형 가로현수막(VIP좌석 중앙 테이블보)</t>
    <phoneticPr fontId="20" type="noConversion"/>
  </si>
  <si>
    <t>VIP 지정석 1열 중앙 메인테이블 스커트부분 메인시안 현수막</t>
    <phoneticPr fontId="20" type="noConversion"/>
  </si>
  <si>
    <t>만찬장: 사회자용(1), 연사용(1) / 주회의장: 사회자용(1), 연사용(1) /
2일차 분과세션별 사회자용(2) 연사용(2)</t>
    <phoneticPr fontId="20" type="noConversion"/>
  </si>
  <si>
    <t>영접/영송 피켓 및 차량부착물</t>
    <phoneticPr fontId="21" type="noConversion"/>
  </si>
  <si>
    <t>연사별 영접/영송 피켓 및 차량부착물</t>
    <phoneticPr fontId="20" type="noConversion"/>
  </si>
  <si>
    <t>행사장 내·외부, 주차장 등 안내사인물(20), 1일차 주회의장(2), QR코드안내 및 그린컨벤션(3), 분과세션(3), 
사무국(1), 환영만찬(1), VIP룸(1), 화장실안내(2)</t>
    <phoneticPr fontId="21" type="noConversion"/>
  </si>
  <si>
    <t>라이팅 배너(기념품 배부처)</t>
    <phoneticPr fontId="20" type="noConversion"/>
  </si>
  <si>
    <t>기념품 배부 데스크(1)</t>
    <phoneticPr fontId="21" type="noConversion"/>
  </si>
  <si>
    <t>통천(오·만찬장 전면, 등록데스크)</t>
    <phoneticPr fontId="20" type="noConversion"/>
  </si>
  <si>
    <t>신라룸(1) - 환영만찬 기념촬영용 / 등록데스크(1)</t>
    <phoneticPr fontId="20" type="noConversion"/>
  </si>
  <si>
    <t>통천(주회의장 후원기관로고 배너, 연사소개)</t>
    <phoneticPr fontId="20" type="noConversion"/>
  </si>
  <si>
    <t>주회의장 메인시안 후원기관 로고배너(1), 연사소개(2) - 총 3개</t>
    <phoneticPr fontId="20" type="noConversion"/>
  </si>
  <si>
    <t>대형 I-배너 제작 기준(6100*2400)</t>
    <phoneticPr fontId="20" type="noConversion"/>
  </si>
  <si>
    <t>무대마감(파인텍스)</t>
    <phoneticPr fontId="20" type="noConversion"/>
  </si>
  <si>
    <t>6. 인쇄</t>
    <phoneticPr fontId="20" type="noConversion"/>
  </si>
  <si>
    <t>인쇄물</t>
    <phoneticPr fontId="20" type="noConversion"/>
  </si>
  <si>
    <t>홍보 브로슈어 제작 (12P 기준)</t>
    <phoneticPr fontId="20" type="noConversion"/>
  </si>
  <si>
    <t>프로그램북(사전 가제본)</t>
    <phoneticPr fontId="20" type="noConversion"/>
  </si>
  <si>
    <t>통합본 대체 진행 / 윤전 인쇄</t>
    <phoneticPr fontId="20" type="noConversion"/>
  </si>
  <si>
    <t>통합본 대체 진행 / 디지털인쇄</t>
    <phoneticPr fontId="20" type="noConversion"/>
  </si>
  <si>
    <t xml:space="preserve">연사 및 좌장명패 </t>
    <phoneticPr fontId="20" type="noConversion"/>
  </si>
  <si>
    <t>슬리도 안내문(국/영)</t>
    <phoneticPr fontId="20" type="noConversion"/>
  </si>
  <si>
    <t>기념품 교환쿠폰 및 오찬식권</t>
    <phoneticPr fontId="20" type="noConversion"/>
  </si>
  <si>
    <t>일반참가자 대상 단체 메일/안내문자 발송</t>
    <phoneticPr fontId="20" type="noConversion"/>
  </si>
  <si>
    <t>행사안내 단체메일/안내문자 발송</t>
    <phoneticPr fontId="20" type="noConversion"/>
  </si>
  <si>
    <t>사전등록 참가자 대상 안내 문자(최종 QR코드) 발송</t>
    <phoneticPr fontId="21" type="noConversion"/>
  </si>
  <si>
    <t>사전등록자 대상 안내문자 발송, 현장등록 QR코드 총 4회 발송(약 2,000건)</t>
    <phoneticPr fontId="21" type="noConversion"/>
  </si>
  <si>
    <t>영어 전문 MC - 메인행사장</t>
    <phoneticPr fontId="20" type="noConversion"/>
  </si>
  <si>
    <t>순차통역사(서울시장 인터뷰, 영-한)</t>
    <phoneticPr fontId="21" type="noConversion"/>
  </si>
  <si>
    <t>기본 7시간 기준, 2인1팀 운영 (시간추가 및 녹음 제외)
*1일차 메인행사장 2인 기준</t>
    <phoneticPr fontId="20" type="noConversion"/>
  </si>
  <si>
    <t>동시통역사(2일차 분과세션 3개홀 진행 기준, 영-한)</t>
    <phoneticPr fontId="20" type="noConversion"/>
  </si>
  <si>
    <t>자막 전문 속기사 및 프로그램(에이유디 사회적협동조합)</t>
    <phoneticPr fontId="20" type="noConversion"/>
  </si>
  <si>
    <t>1일차 자막시스템 - 전문 속기사 및 AUD프로그램 라이선스 사용료 (리허설 시간 포함)</t>
    <phoneticPr fontId="20" type="noConversion"/>
  </si>
  <si>
    <t>한겨레 직원 및 STAFF 식비</t>
    <phoneticPr fontId="20" type="noConversion"/>
  </si>
  <si>
    <t>물품 대여</t>
    <phoneticPr fontId="20" type="noConversion"/>
  </si>
  <si>
    <t>다회용컵 대여(커피브레이크)</t>
    <phoneticPr fontId="20" type="noConversion"/>
  </si>
  <si>
    <t>2020. 02. 0  (요일)</t>
    <phoneticPr fontId="20" type="noConversion"/>
  </si>
  <si>
    <t>2020년(제11회) 아시아미래포럼(The 11th ASIA Future Forum)</t>
    <phoneticPr fontId="20" type="noConversion"/>
  </si>
  <si>
    <t>2020(제11회) 아시아미래포럼 사업비 산출제안서</t>
    <phoneticPr fontId="21" type="noConversion"/>
  </si>
  <si>
    <t>회사로고 표기</t>
    <phoneticPr fontId="20" type="noConversion"/>
  </si>
  <si>
    <t>2020년 환영만찬(저녁) 예상치 기준 : 40명
행사 5일전 최종 수량 통보 전제</t>
    <phoneticPr fontId="20" type="noConversion"/>
  </si>
  <si>
    <t>VIP 환영만찬 (저녁)
9/22(화) 저녁 5시30분~</t>
    <phoneticPr fontId="20" type="noConversion"/>
  </si>
  <si>
    <t>도시락 사전 시식 진행</t>
    <phoneticPr fontId="20" type="noConversion"/>
  </si>
  <si>
    <t>해외 기조연사 환송 만찬식사</t>
    <phoneticPr fontId="21" type="noConversion"/>
  </si>
  <si>
    <r>
      <rPr>
        <b/>
        <sz val="11"/>
        <color rgb="FF000000"/>
        <rFont val="나눔고딕"/>
        <family val="3"/>
        <charset val="129"/>
      </rPr>
      <t>[용산, 서울 드래곤시티 호텔 3층 그랜드볼룸 기준]</t>
    </r>
    <r>
      <rPr>
        <b/>
        <sz val="11"/>
        <color rgb="FFC00000"/>
        <rFont val="나눔고딕"/>
        <family val="3"/>
        <charset val="129"/>
      </rPr>
      <t xml:space="preserve"> </t>
    </r>
    <r>
      <rPr>
        <sz val="11"/>
        <color rgb="FF000000"/>
        <rFont val="나눔고딕"/>
        <family val="3"/>
        <charset val="129"/>
      </rPr>
      <t xml:space="preserve">
1. 전  일:  9/22(화) 신라룸 (1-3) 환영만찬 저녁만찬(8명 * 5~6개 라운드테이블 - 약 50명 라운드 테이블 타입) 
2. 1일차:  9/23(수) 한라룸(1-3) 약 700석 클래스 타입 + 웨이팅룸 
                            신라룸 (1-3) 오전 VIP티미팅 활용 - 스탠딩(약 100명) / 오후 VIP·연사 오찬 - 라운드(40명)
                            신라룸 (4-5) 추가대관 (사무국, 인터뷰 및 휴게공간 활용)
3. 2일차:  9/24(목) 한라룸(1-5): 세션1/2/3 (오전/오후 총 6개 분과세션 운영) - 2일차는 한라룸을 3개 공간으로 파티션 분리운영
4. 신라룸 4-5 : 9/22(수)~9/23(목) 사무국 공간 별도 운영 + 기념품 보관창고 / 연사대기실 및 인터뷰, VIP 휴식공간 등으로 상시 운영
       * 9/22(화) 행사장비 세팅 운반 및  준비 가능 시간확보를 위해 호텔측과 충분한 협의필요 (9/22 당일 저녁 외부행사 여부, 종료시간 확인필요)
■ 1일차 개막실 당일 클래스 타입 좌석배치 예상인원  (총 540석 기준,   20열 * 27석/열 기준) 
     - VVIP 및 주요연사(네임텍에 성명 지정좌석)  : 총  108석 = (1~4열)*27석 
     - 일반 VIP 비지정석(네임텍에 VIP로만 표시)  : 총    54석 = (5~6열)*27석
     - 프레스 및 일반석                                      : 총  378석 = (7~20열)*27석    ※(PRESS석 별도 포함 : 7~8열 좌측 총 18석)</t>
    </r>
    <phoneticPr fontId="20" type="noConversion"/>
  </si>
  <si>
    <t>참가자 커피브레이크는 오전/오후 지정된 시간운영이 아닌  행사시간 동안
상시운영 서비스 체제로 진행 (커피 + 따뜻한 차류 + 물  2곳 배치)
1일차: 1,000잔
2일차:  600잔</t>
    <phoneticPr fontId="20" type="noConversion"/>
  </si>
  <si>
    <t xml:space="preserve">1일차 참가자 도시락: 480개 (일본식 퓨전한식) 
2019년 기준치이며, 행사 5일전 최종 수량 통보 전제 </t>
    <phoneticPr fontId="20" type="noConversion"/>
  </si>
  <si>
    <r>
      <t xml:space="preserve">1일차: 9/23(수) LED Media Wall 활용 + 호텔기자제 빔프로젝트(자료화면)  </t>
    </r>
    <r>
      <rPr>
        <sz val="12"/>
        <color rgb="FF0000FF"/>
        <rFont val="나눔고딕"/>
        <family val="3"/>
        <charset val="129"/>
      </rPr>
      <t>- 무료로 활용</t>
    </r>
    <r>
      <rPr>
        <sz val="12"/>
        <color rgb="FF000000"/>
        <rFont val="나눔고딕"/>
        <family val="3"/>
        <charset val="129"/>
      </rPr>
      <t xml:space="preserve">
2일차: 9/24(목) 빔프로젝터 활용  </t>
    </r>
    <r>
      <rPr>
        <sz val="12"/>
        <color rgb="FF0033CC"/>
        <rFont val="나눔고딕"/>
        <family val="3"/>
        <charset val="129"/>
      </rPr>
      <t>- 무료로 활용</t>
    </r>
    <phoneticPr fontId="20" type="noConversion"/>
  </si>
  <si>
    <t xml:space="preserve">LED미디어월 활용 - 1일차 메인, 세션 및 연사소개 등 영상간지 </t>
    <phoneticPr fontId="20" type="noConversion"/>
  </si>
  <si>
    <t>3분 분량 편집영상 제작(1일차 개막식때 주제관련 인트로 영상)</t>
    <phoneticPr fontId="20" type="noConversion"/>
  </si>
  <si>
    <r>
      <t xml:space="preserve">9/23: ENG카메라 3대 기준, 현장감독, 녹화 편집 및 CD포함
9/24: ENG카메라 </t>
    </r>
    <r>
      <rPr>
        <b/>
        <sz val="12"/>
        <color rgb="FFC00000"/>
        <rFont val="나눔고딕"/>
        <family val="3"/>
        <charset val="129"/>
      </rPr>
      <t>진행하지 않음</t>
    </r>
    <phoneticPr fontId="20" type="noConversion"/>
  </si>
  <si>
    <t>1일차 주회의장1 (연단모니터, 좌장모니터 / 무대앞 연사용모니터, 다운카운터 / 퍼펙트큐)
2일차 분과세션3 (연단모니터 / 무대앞 연사용모니터, 다운카운터 / 퍼펙트큐)</t>
    <phoneticPr fontId="20" type="noConversion"/>
  </si>
  <si>
    <t>1일차 주회의장(1), 2일차 분과세션(3)
*호텔 LED Media Wall / 빔프로젝터 이용</t>
    <phoneticPr fontId="20" type="noConversion"/>
  </si>
  <si>
    <t>1일차 주회의장(1)</t>
    <phoneticPr fontId="20" type="noConversion"/>
  </si>
  <si>
    <t>2일차 분과세션(3)</t>
    <phoneticPr fontId="20" type="noConversion"/>
  </si>
  <si>
    <t>1일차 주회의장 무대 정면, 하우스 조명장치 활용 / 외부 콘솔 및 테크니션, 필요시 고보조명 설치</t>
    <phoneticPr fontId="20" type="noConversion"/>
  </si>
  <si>
    <t>대통령 영상 축사시 국·영문자막 편집비 (옵션)</t>
    <phoneticPr fontId="20" type="noConversion"/>
  </si>
  <si>
    <t>1일차 600개, 2일차 500개</t>
    <phoneticPr fontId="21" type="noConversion"/>
  </si>
  <si>
    <t>1일차 주회의장(4대 - 발표자료용, 간지용, 영상송출용 화면전환, 백업용), 2일차 분과세션(2대*3룸 - 발표자료용, 간지용) / 
1,2일차 사무국용(3), VIP등록데스크(1), 일반등록데스크(2)</t>
    <phoneticPr fontId="20" type="noConversion"/>
  </si>
  <si>
    <t xml:space="preserve">등록데스크(12), 기념품데스크(8), 중계카메라단(4), 개회식VIP지정좌석(8), 콘솔(4), 통역부스(2) 차단봉 렌탈시
* 호텔 보유분이 있는 경우 최대한 사용 </t>
    <phoneticPr fontId="20" type="noConversion"/>
  </si>
  <si>
    <t>1일차(1), 2일차(2)</t>
    <phoneticPr fontId="20" type="noConversion"/>
  </si>
  <si>
    <r>
      <rPr>
        <b/>
        <sz val="12"/>
        <rFont val="나눔고딕"/>
        <family val="3"/>
        <charset val="129"/>
      </rPr>
      <t xml:space="preserve">*1일차 </t>
    </r>
    <r>
      <rPr>
        <sz val="12"/>
        <rFont val="나눔고딕"/>
        <family val="3"/>
        <charset val="129"/>
      </rPr>
      <t>(PC 8대), 2일차(PC 3대) 기준 - 인건비 포함 / VIP 및 연사, ORG, 단체등록PAR 등 사전출력비용 포함
*사전 DB 시스템 구축 작업 및 현장 STAFF 인건비 포함</t>
    </r>
    <phoneticPr fontId="21" type="noConversion"/>
  </si>
  <si>
    <t>행사명 인쇄 미포함(빨-일반VIP(비지정좌석자) / 파-일반참가자) 1,200개</t>
    <phoneticPr fontId="20" type="noConversion"/>
  </si>
  <si>
    <t>행사명 인쇄 포함(연사 및 VVIP 좌석지정자 대상) 300개</t>
    <phoneticPr fontId="20" type="noConversion"/>
  </si>
  <si>
    <r>
      <rPr>
        <sz val="12"/>
        <rFont val="나눔고딕"/>
        <family val="3"/>
        <charset val="129"/>
      </rPr>
      <t>*</t>
    </r>
    <r>
      <rPr>
        <b/>
        <u/>
        <sz val="12"/>
        <rFont val="나눔고딕"/>
        <family val="3"/>
        <charset val="129"/>
      </rPr>
      <t>슬리도 닷컴(Slido.com)</t>
    </r>
    <r>
      <rPr>
        <sz val="12"/>
        <rFont val="나눔고딕"/>
        <family val="3"/>
        <charset val="129"/>
      </rPr>
      <t xml:space="preserve"> 청</t>
    </r>
    <r>
      <rPr>
        <sz val="12"/>
        <color rgb="FF000000"/>
        <rFont val="나눔고딕"/>
        <family val="3"/>
        <charset val="129"/>
      </rPr>
      <t>중 실시간 질문 시스템(무료) 사회자용 태블릿 패드 
   - 렌탈 1일차(1개), 2일차(각 세션별 1개 - 총 3개)</t>
    </r>
    <phoneticPr fontId="20" type="noConversion"/>
  </si>
  <si>
    <t>리에종(  ), STAFF(   ), PCO(   ), 사무국(   ) 등</t>
    <phoneticPr fontId="20" type="noConversion"/>
  </si>
  <si>
    <t>주회의장 콘솔(3/3), 자막속기사(1/1), PRESS석(6), 등록데스크(8/3), VIP등록데스크(1/1), 사무국(2/2), 분과회의장 콘솔(6)
* 1일차 환영만찬 및 리허설, 1,2일차 본회의 / 총 3일간 사용 회선사용</t>
    <phoneticPr fontId="20" type="noConversion"/>
  </si>
  <si>
    <t xml:space="preserve">해외연사 숙박료(Junior Suite 기준) *실비정산
</t>
    <phoneticPr fontId="20" type="noConversion"/>
  </si>
  <si>
    <t>인천공항-호텔 영접/영송, 영어가능기사 포함</t>
    <phoneticPr fontId="20" type="noConversion"/>
  </si>
  <si>
    <t>김포공항-호텔 영접/영송, 영어가능기사 포함</t>
    <phoneticPr fontId="20" type="noConversion"/>
  </si>
  <si>
    <t xml:space="preserve">해외 기조연사급(2인이상 탑승) 의전차량 - 그랜드스타렉스 </t>
    <phoneticPr fontId="21" type="noConversion"/>
  </si>
  <si>
    <t xml:space="preserve">서울시내-호텔 이동(필요시 인터뷰 용), 영어가능기사 포함 </t>
    <phoneticPr fontId="20" type="noConversion"/>
  </si>
  <si>
    <t>필요시 진행</t>
    <phoneticPr fontId="20" type="noConversion"/>
  </si>
  <si>
    <t>부득이한 경우, 여행사를 통한 발권 항공료 및 항공운항세 발생시 실비정산</t>
    <phoneticPr fontId="20" type="noConversion"/>
  </si>
  <si>
    <r>
      <t xml:space="preserve">온/오프 모든 제작물 및 광고시안 등 디자인 작업(한겨레신문 및 한겨레 주/월간지 행사알림 광고 디자인 포함)
</t>
    </r>
    <r>
      <rPr>
        <sz val="12"/>
        <color rgb="FF0000FF"/>
        <rFont val="나눔고딕"/>
        <family val="3"/>
        <charset val="129"/>
      </rPr>
      <t>* PCO 자체 내부 디자이너 작업활용시 비용 미반영</t>
    </r>
    <phoneticPr fontId="20" type="noConversion"/>
  </si>
  <si>
    <t>대형 세로현수막(주회의장 좌/우 무대)</t>
    <phoneticPr fontId="20" type="noConversion"/>
  </si>
  <si>
    <t>드래곤시티호텔의 경우 미진행 / 고보조명 등으로 대체 (호텔규정상 벽면 부착 불가)</t>
    <phoneticPr fontId="20" type="noConversion"/>
  </si>
  <si>
    <t xml:space="preserve">호텔 니주 무대위 마감 파인텍스(회색) 세팅(야간 시공) 및 철거 </t>
    <phoneticPr fontId="20" type="noConversion"/>
  </si>
  <si>
    <t>프로그램북(1, 2일차 통합 진행, 약 100p 기준, B5사이즈, 1,500부)</t>
    <phoneticPr fontId="20" type="noConversion"/>
  </si>
  <si>
    <r>
      <t>윤전 인쇄,</t>
    </r>
    <r>
      <rPr>
        <sz val="12"/>
        <color rgb="FFFF0000"/>
        <rFont val="나눔고딕"/>
        <family val="3"/>
        <charset val="129"/>
      </rPr>
      <t xml:space="preserve"> </t>
    </r>
    <r>
      <rPr>
        <sz val="12"/>
        <color theme="1"/>
        <rFont val="나눔고딕"/>
        <family val="3"/>
        <charset val="129"/>
      </rPr>
      <t>표지 및 앞부분 칼라 + 뒷부분 흑백</t>
    </r>
    <r>
      <rPr>
        <sz val="12"/>
        <color rgb="FF0000FF"/>
        <rFont val="나눔고딕"/>
        <family val="3"/>
        <charset val="129"/>
      </rPr>
      <t xml:space="preserve"> </t>
    </r>
    <phoneticPr fontId="20" type="noConversion"/>
  </si>
  <si>
    <r>
      <t xml:space="preserve"> </t>
    </r>
    <r>
      <rPr>
        <b/>
        <sz val="12"/>
        <color rgb="FFFF0000"/>
        <rFont val="나눔고딕"/>
        <family val="3"/>
        <charset val="129"/>
      </rPr>
      <t>한겨레 쇼핑백 진행 또는 기념품에 따라 필요시 별도 제작 (VIP 및 현장 요청자에 한하여 지급)</t>
    </r>
    <phoneticPr fontId="20" type="noConversion"/>
  </si>
  <si>
    <t>1일차 기념품 및 자료집 쇼핑백 (필요시 약 1,000개 제작)</t>
    <phoneticPr fontId="20" type="noConversion"/>
  </si>
  <si>
    <t>2일차 연사 약 50명, 전체 테이블앞 대명패 진행</t>
    <phoneticPr fontId="20" type="noConversion"/>
  </si>
  <si>
    <t>국문 1,000장, 영문 20장 / A4사이즈, 양면 컬러   =&gt; 별도제작하지 않을 경우, 프로그램북에 넣는 방법 고려</t>
    <phoneticPr fontId="20" type="noConversion"/>
  </si>
  <si>
    <t>기념품교환 쿠폰(800장), 초과인원대상 오찬식권 별도준비 (50장)</t>
    <phoneticPr fontId="20" type="noConversion"/>
  </si>
  <si>
    <t>기존 호스팅 유지 관리비용(900,000원)에서 컨텐츠 업데이트 및 프로그램 디자인 변경 등
관리자 페이지 업데이트 비용 포함</t>
    <phoneticPr fontId="20" type="noConversion"/>
  </si>
  <si>
    <t xml:space="preserve"> 등기발송 및 일반우편 발송 실비정산 </t>
    <phoneticPr fontId="20" type="noConversion"/>
  </si>
  <si>
    <t>1일차 종일 진행 기준</t>
    <phoneticPr fontId="20" type="noConversion"/>
  </si>
  <si>
    <t>1일차 환영만찬(리허설 포함) / 사회자 순차통역 및 배석통역 포함</t>
    <phoneticPr fontId="20" type="noConversion"/>
  </si>
  <si>
    <t xml:space="preserve">주요 기조연사 한겨레 단독 인터뷰 필요시 </t>
    <phoneticPr fontId="21" type="noConversion"/>
  </si>
  <si>
    <t>2인1팀 운영 / 기본 6시간 기준 , 1시간 기준: 600,000원/인 (시간추가 및 녹음 제외)
*2일차 분과세션-총 5개세션 진행 기준(한라B: 2인 종일 / 한라A, C: 4인 반나절)</t>
    <phoneticPr fontId="20" type="noConversion"/>
  </si>
  <si>
    <t>1,2일차 종일기준 및 전날 환영만찬 반나절 적용진행 기준</t>
    <phoneticPr fontId="20" type="noConversion"/>
  </si>
  <si>
    <t>참가자 인원 및 보장 내용에 따라 금액 변동</t>
    <phoneticPr fontId="20" type="noConversion"/>
  </si>
  <si>
    <t>한겨레경제사회연구원 1~2일차 조식 및 현장 STAFF 식비 (오전 김밥 등 구매 실비)</t>
    <phoneticPr fontId="21" type="noConversion"/>
  </si>
  <si>
    <t>운반비(퀵비), 문구류(용지 등) 등 실비청구</t>
    <phoneticPr fontId="21" type="noConversion"/>
  </si>
  <si>
    <t>기본단가 * 투입율(%) * 개월수 표시</t>
    <phoneticPr fontId="20" type="noConversion"/>
  </si>
  <si>
    <r>
      <t>기념품에 따라 금액은 추후 협의(</t>
    </r>
    <r>
      <rPr>
        <sz val="12"/>
        <rFont val="나눔고딕"/>
        <family val="3"/>
        <charset val="129"/>
      </rPr>
      <t>운송비 포함)</t>
    </r>
    <phoneticPr fontId="20" type="noConversion"/>
  </si>
  <si>
    <t>해외연사기념품 (품목 제안명)</t>
    <phoneticPr fontId="20" type="noConversion"/>
  </si>
  <si>
    <t>필요시 진행 - 수량에 따라 금액 변동 / (다외용컵 대여수량 분실시 책임비 별도 발생)</t>
    <phoneticPr fontId="20" type="noConversion"/>
  </si>
  <si>
    <t>올해의 주제, 연사 약력, 초록, 발표자료(PPT), 토론문 등 초청자료 번역 / 인터뷰 및 강연 스크립트 검수
*통역비용과 함께 진행하면서 번역글자 수 단가인하 진행 필요</t>
    <phoneticPr fontId="21" type="noConversion"/>
  </si>
  <si>
    <t>정액 또는 대상액 * (   )% 적용</t>
    <phoneticPr fontId="20" type="noConversion"/>
  </si>
  <si>
    <t>해외연사 10인 기준 - 기념품 증정 대상 인원에 따라 변동 
* 제안시 해외연사 기념품 3~5만원 선정제안</t>
    <phoneticPr fontId="20" type="noConversion"/>
  </si>
  <si>
    <t>금액(vat 제외)</t>
    <phoneticPr fontId="20" type="noConversion"/>
  </si>
  <si>
    <t>VIP Tea Meeting은 1일차만 진행하고, 2일차는 진행하지 않음</t>
    <phoneticPr fontId="20" type="noConversion"/>
  </si>
  <si>
    <t>기조연사 환송시 식사</t>
    <phoneticPr fontId="20" type="noConversion"/>
  </si>
  <si>
    <t>2020. 09. 23(수)~24(목), 용산 서울드래곤시티 호텔 3층 그랜드볼룸 (장소는 가안으로 블럭을 잡아놓은 상태임)</t>
    <phoneticPr fontId="20" type="noConversion"/>
  </si>
  <si>
    <t>컬러/흑백 복합기 프린터 각 1대, 카트리지 잉크 및 설치·철거 비용 포함 (한겨레 총무부 복합기 대여업체인 후지제록스 업체견적 활용)
※A4. A3 용지 미포함</t>
    <phoneticPr fontId="20" type="noConversion"/>
  </si>
  <si>
    <t>* 대관비 및 식음료는 총 7천만원(부가세 제외) 기준으로 편성 (식수인원에 따라 달라질 수 있음)</t>
    <phoneticPr fontId="20" type="noConversion"/>
  </si>
  <si>
    <r>
      <t>계약금(10%)</t>
    </r>
    <r>
      <rPr>
        <sz val="12"/>
        <color rgb="FF000000"/>
        <rFont val="나눔고딕"/>
        <family val="3"/>
        <charset val="129"/>
      </rPr>
      <t xml:space="preserve"> - 계약일로 부터 영업일 기준 1개월 이내 현금</t>
    </r>
    <phoneticPr fontId="20" type="noConversion"/>
  </si>
  <si>
    <t>1인 조식 포함(기본 3박 제공), 항공일정에 따라 개별 숙박일수 변동 / 10인 * 3뱍 = 총 30박 기준</t>
    <phoneticPr fontId="20" type="noConversion"/>
  </si>
  <si>
    <t>1.전일차  - 9/22(화)</t>
    <phoneticPr fontId="20" type="noConversion"/>
  </si>
  <si>
    <t xml:space="preserve">    - 신라룸 (1-3) 환영만찬 저녁만찬(약  40명 라운드 테이블 타입)                 </t>
    <phoneticPr fontId="20" type="noConversion"/>
  </si>
  <si>
    <t>2.1일차  - 9/23(수)</t>
    <phoneticPr fontId="20" type="noConversion"/>
  </si>
  <si>
    <t xml:space="preserve">  - 3층 한라룸(1-5) : 개막식에는 약 700석 클래스 타입 죄석배치 필요 + 웨이팅 룸 활용                 </t>
    <phoneticPr fontId="20" type="noConversion"/>
  </si>
  <si>
    <t xml:space="preserve">3.2일차 – 9/24(목) 총 3개 분할 운영 </t>
    <phoneticPr fontId="20" type="noConversion"/>
  </si>
  <si>
    <t xml:space="preserve">  -  한라룸(1-5): 세션1/2/3 분할사용 (오전/오후 총 6개 세션운영 기준)                </t>
    <phoneticPr fontId="20" type="noConversion"/>
  </si>
  <si>
    <t xml:space="preserve">  - 1, 4세션 - LED Media Wall 또는 빔활용 ,  2,5세션 – 빔프로젝트,  3,6세션 – 빔프로젝트 1개</t>
    <phoneticPr fontId="20" type="noConversion"/>
  </si>
  <si>
    <t xml:space="preserve">4. 양일 공통사항(9/22-24일) </t>
    <phoneticPr fontId="20" type="noConversion"/>
  </si>
  <si>
    <t xml:space="preserve">  - 10/23(수)~10/24(목) 아시아미래포럼 사무국 공간 별도 운영 + 기념품 보관창고 사용 필요   (9/22 외부행사 종료시간 필히 확인)             </t>
    <phoneticPr fontId="20" type="noConversion"/>
  </si>
</sst>
</file>

<file path=xl/styles.xml><?xml version="1.0" encoding="utf-8"?>
<styleSheet xmlns="http://schemas.openxmlformats.org/spreadsheetml/2006/main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#,##0_);\(#,##0\)"/>
    <numFmt numFmtId="177" formatCode="&quot;₩&quot;#,##0"/>
    <numFmt numFmtId="178" formatCode="#,##0_ "/>
    <numFmt numFmtId="179" formatCode="0_ ;[Red]\-0\ "/>
    <numFmt numFmtId="180" formatCode="#,##0_);[Red]\(#,##0\)"/>
  </numFmts>
  <fonts count="7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b/>
      <sz val="22"/>
      <color rgb="FF000000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color rgb="FF000000"/>
      <name val="나눔고딕"/>
      <family val="3"/>
      <charset val="129"/>
    </font>
    <font>
      <sz val="11"/>
      <color rgb="FF000000"/>
      <name val="맑은 고딕"/>
      <family val="3"/>
      <charset val="129"/>
    </font>
    <font>
      <sz val="22"/>
      <color rgb="FF000000"/>
      <name val="나눔고딕"/>
      <family val="3"/>
      <charset val="129"/>
    </font>
    <font>
      <b/>
      <sz val="11"/>
      <color rgb="FF000000"/>
      <name val="나눔고딕"/>
      <family val="3"/>
      <charset val="129"/>
    </font>
    <font>
      <sz val="11"/>
      <color rgb="FF000000"/>
      <name val="나눔고딕"/>
      <family val="3"/>
      <charset val="129"/>
    </font>
    <font>
      <b/>
      <sz val="16"/>
      <color rgb="FFFFFFFF"/>
      <name val="나눔고딕"/>
      <family val="3"/>
      <charset val="129"/>
    </font>
    <font>
      <b/>
      <sz val="12"/>
      <color rgb="FFC00000"/>
      <name val="나눔고딕"/>
      <family val="3"/>
      <charset val="129"/>
    </font>
    <font>
      <sz val="12"/>
      <color rgb="FF000000"/>
      <name val="나눔고딕"/>
      <family val="3"/>
      <charset val="129"/>
    </font>
    <font>
      <b/>
      <sz val="11"/>
      <color rgb="FFFF0000"/>
      <name val="나눔고딕"/>
      <family val="3"/>
      <charset val="129"/>
    </font>
    <font>
      <b/>
      <sz val="10"/>
      <color rgb="FFFFFFFF"/>
      <name val="나눔고딕"/>
      <family val="3"/>
      <charset val="129"/>
    </font>
    <font>
      <b/>
      <sz val="12"/>
      <color rgb="FFFFFFFF"/>
      <name val="나눔고딕"/>
      <family val="3"/>
      <charset val="129"/>
    </font>
    <font>
      <sz val="12"/>
      <color rgb="FFC00000"/>
      <name val="나눔고딕"/>
      <family val="3"/>
      <charset val="129"/>
    </font>
    <font>
      <sz val="12"/>
      <color rgb="FFFF0000"/>
      <name val="나눔고딕"/>
      <family val="3"/>
      <charset val="129"/>
    </font>
    <font>
      <sz val="11"/>
      <color rgb="FFFF0000"/>
      <name val="나눔고딕"/>
      <family val="3"/>
      <charset val="129"/>
    </font>
    <font>
      <sz val="12"/>
      <name val="나눔고딕"/>
      <family val="3"/>
      <charset val="129"/>
    </font>
    <font>
      <sz val="12"/>
      <color rgb="FFFFFFFF"/>
      <name val="나눔고딕"/>
      <family val="3"/>
      <charset val="129"/>
    </font>
    <font>
      <b/>
      <sz val="14"/>
      <color rgb="FF000000"/>
      <name val="나눔고딕"/>
      <family val="3"/>
      <charset val="129"/>
    </font>
    <font>
      <sz val="14"/>
      <color rgb="FF000000"/>
      <name val="나눔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color rgb="FF000000"/>
      <name val="Arial"/>
      <family val="2"/>
    </font>
    <font>
      <b/>
      <sz val="15"/>
      <color theme="3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u/>
      <sz val="10"/>
      <color theme="10"/>
      <name val="Arial"/>
      <family val="2"/>
    </font>
    <font>
      <b/>
      <sz val="12"/>
      <name val="나눔고딕"/>
      <family val="3"/>
      <charset val="129"/>
    </font>
    <font>
      <sz val="12"/>
      <color theme="1"/>
      <name val="나눔고딕"/>
      <family val="3"/>
      <charset val="129"/>
    </font>
    <font>
      <b/>
      <sz val="23"/>
      <name val="나눔고딕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sz val="14"/>
      <name val="나눔고딕"/>
      <family val="3"/>
      <charset val="129"/>
    </font>
    <font>
      <b/>
      <u val="singleAccounting"/>
      <sz val="12"/>
      <color rgb="FFC00000"/>
      <name val="나눔고딕"/>
      <family val="3"/>
      <charset val="129"/>
    </font>
    <font>
      <u val="singleAccounting"/>
      <sz val="11"/>
      <color theme="1"/>
      <name val="나눔고딕"/>
      <family val="3"/>
      <charset val="129"/>
    </font>
    <font>
      <b/>
      <sz val="14"/>
      <color theme="0"/>
      <name val="나눔고딕"/>
      <family val="3"/>
      <charset val="129"/>
    </font>
    <font>
      <b/>
      <sz val="11"/>
      <color theme="0"/>
      <name val="나눔고딕"/>
      <family val="3"/>
      <charset val="129"/>
    </font>
    <font>
      <b/>
      <sz val="26"/>
      <color rgb="FF000000"/>
      <name val="나눔고딕"/>
      <family val="3"/>
      <charset val="129"/>
    </font>
    <font>
      <b/>
      <sz val="11"/>
      <color rgb="FFC00000"/>
      <name val="나눔고딕"/>
      <family val="3"/>
      <charset val="129"/>
    </font>
    <font>
      <sz val="12"/>
      <color rgb="FF0000FF"/>
      <name val="나눔고딕"/>
      <family val="3"/>
      <charset val="129"/>
    </font>
    <font>
      <sz val="12"/>
      <color rgb="FF0033CC"/>
      <name val="나눔고딕"/>
      <family val="3"/>
      <charset val="129"/>
    </font>
    <font>
      <b/>
      <u/>
      <sz val="12"/>
      <name val="나눔고딕"/>
      <family val="3"/>
      <charset val="129"/>
    </font>
    <font>
      <b/>
      <sz val="12"/>
      <color rgb="FFFF0000"/>
      <name val="나눔고딕"/>
      <family val="3"/>
      <charset val="129"/>
    </font>
    <font>
      <i/>
      <sz val="11"/>
      <color rgb="FF000000"/>
      <name val="나눔고딕"/>
      <family val="3"/>
      <charset val="129"/>
    </font>
    <font>
      <sz val="11"/>
      <color theme="0" tint="-0.499984740745262"/>
      <name val="나눔고딕"/>
      <family val="3"/>
      <charset val="129"/>
    </font>
    <font>
      <b/>
      <sz val="14"/>
      <color theme="1"/>
      <name val="나눔고딕"/>
      <family val="3"/>
      <charset val="129"/>
    </font>
    <font>
      <sz val="8"/>
      <color indexed="8"/>
      <name val="맑은 고딕"/>
      <family val="3"/>
      <charset val="129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9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41" fontId="23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5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44" fillId="0" borderId="0"/>
    <xf numFmtId="0" fontId="42" fillId="0" borderId="0">
      <alignment vertical="center"/>
    </xf>
    <xf numFmtId="0" fontId="44" fillId="0" borderId="0"/>
    <xf numFmtId="0" fontId="1" fillId="0" borderId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/>
    <xf numFmtId="0" fontId="41" fillId="0" borderId="0">
      <alignment vertical="center"/>
    </xf>
    <xf numFmtId="0" fontId="23" fillId="0" borderId="0"/>
    <xf numFmtId="0" fontId="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46" fillId="0" borderId="0">
      <alignment vertical="center"/>
    </xf>
    <xf numFmtId="0" fontId="23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4" fillId="0" borderId="0"/>
    <xf numFmtId="0" fontId="44" fillId="0" borderId="0"/>
    <xf numFmtId="0" fontId="67" fillId="0" borderId="0" applyFill="0" applyProtection="0"/>
    <xf numFmtId="0" fontId="68" fillId="0" borderId="0"/>
    <xf numFmtId="0" fontId="69" fillId="0" borderId="0"/>
  </cellStyleXfs>
  <cellXfs count="291">
    <xf numFmtId="0" fontId="0" fillId="0" borderId="0" xfId="0">
      <alignment vertical="center"/>
    </xf>
    <xf numFmtId="0" fontId="24" fillId="0" borderId="0" xfId="4" applyFont="1">
      <alignment vertical="center"/>
    </xf>
    <xf numFmtId="0" fontId="22" fillId="0" borderId="0" xfId="4" applyFont="1" applyFill="1" applyBorder="1" applyAlignment="1">
      <alignment horizontal="left" vertical="center"/>
    </xf>
    <xf numFmtId="14" fontId="22" fillId="0" borderId="0" xfId="4" quotePrefix="1" applyNumberFormat="1" applyFont="1" applyFill="1" applyBorder="1" applyAlignment="1">
      <alignment horizontal="left" vertical="center"/>
    </xf>
    <xf numFmtId="0" fontId="22" fillId="0" borderId="0" xfId="4" applyFont="1" applyFill="1" applyBorder="1" applyAlignment="1">
      <alignment horizontal="right" vertical="center"/>
    </xf>
    <xf numFmtId="176" fontId="26" fillId="0" borderId="0" xfId="4" applyNumberFormat="1" applyFont="1">
      <alignment vertical="center"/>
    </xf>
    <xf numFmtId="0" fontId="26" fillId="0" borderId="0" xfId="4" applyFont="1">
      <alignment vertical="center"/>
    </xf>
    <xf numFmtId="0" fontId="22" fillId="0" borderId="0" xfId="4" applyFont="1" applyFill="1" applyBorder="1" applyAlignment="1">
      <alignment vertical="center"/>
    </xf>
    <xf numFmtId="0" fontId="22" fillId="0" borderId="0" xfId="4" quotePrefix="1" applyFont="1" applyFill="1" applyBorder="1" applyAlignment="1">
      <alignment horizontal="left" vertical="center"/>
    </xf>
    <xf numFmtId="0" fontId="22" fillId="0" borderId="0" xfId="4" applyFont="1">
      <alignment vertical="center"/>
    </xf>
    <xf numFmtId="0" fontId="25" fillId="0" borderId="0" xfId="4" applyFont="1">
      <alignment vertical="center"/>
    </xf>
    <xf numFmtId="0" fontId="22" fillId="0" borderId="0" xfId="5" applyFont="1">
      <alignment vertical="center"/>
    </xf>
    <xf numFmtId="177" fontId="27" fillId="33" borderId="14" xfId="5" applyNumberFormat="1" applyFont="1" applyFill="1" applyBorder="1">
      <alignment vertical="center"/>
    </xf>
    <xf numFmtId="0" fontId="22" fillId="0" borderId="14" xfId="5" applyFont="1" applyBorder="1" applyAlignment="1">
      <alignment horizontal="center" vertical="center"/>
    </xf>
    <xf numFmtId="0" fontId="29" fillId="0" borderId="0" xfId="5" applyFont="1" applyFill="1" applyAlignment="1">
      <alignment horizontal="left" vertical="center"/>
    </xf>
    <xf numFmtId="0" fontId="29" fillId="0" borderId="0" xfId="6" applyFont="1" applyFill="1" applyAlignment="1">
      <alignment horizontal="left" vertical="center"/>
    </xf>
    <xf numFmtId="0" fontId="29" fillId="0" borderId="0" xfId="6" applyNumberFormat="1" applyFont="1" applyFill="1" applyAlignment="1">
      <alignment horizontal="right" vertical="center"/>
    </xf>
    <xf numFmtId="0" fontId="22" fillId="0" borderId="0" xfId="6" applyNumberFormat="1" applyFont="1" applyFill="1" applyAlignment="1">
      <alignment horizontal="right" vertical="center"/>
    </xf>
    <xf numFmtId="0" fontId="29" fillId="0" borderId="0" xfId="6" applyFont="1" applyFill="1" applyAlignment="1">
      <alignment vertical="center"/>
    </xf>
    <xf numFmtId="178" fontId="29" fillId="0" borderId="0" xfId="6" applyNumberFormat="1" applyFont="1" applyFill="1" applyAlignment="1">
      <alignment vertical="center" shrinkToFit="1"/>
    </xf>
    <xf numFmtId="0" fontId="26" fillId="0" borderId="0" xfId="5" applyFont="1" applyFill="1" applyAlignment="1">
      <alignment horizontal="left" vertical="center"/>
    </xf>
    <xf numFmtId="178" fontId="30" fillId="0" borderId="0" xfId="6" applyNumberFormat="1" applyFont="1" applyFill="1" applyAlignment="1">
      <alignment horizontal="center" vertical="center" shrinkToFit="1"/>
    </xf>
    <xf numFmtId="0" fontId="26" fillId="0" borderId="0" xfId="6" applyNumberFormat="1" applyFont="1" applyFill="1" applyAlignment="1">
      <alignment horizontal="right" vertical="center"/>
    </xf>
    <xf numFmtId="0" fontId="26" fillId="0" borderId="0" xfId="6" applyFont="1" applyFill="1" applyAlignment="1">
      <alignment horizontal="left" vertical="center"/>
    </xf>
    <xf numFmtId="0" fontId="25" fillId="0" borderId="0" xfId="6" applyNumberFormat="1" applyFont="1" applyFill="1" applyAlignment="1">
      <alignment horizontal="right" vertical="center"/>
    </xf>
    <xf numFmtId="0" fontId="26" fillId="0" borderId="0" xfId="6" applyFont="1" applyFill="1" applyAlignment="1">
      <alignment vertical="center"/>
    </xf>
    <xf numFmtId="0" fontId="29" fillId="0" borderId="0" xfId="7" applyNumberFormat="1" applyFont="1" applyFill="1" applyAlignment="1">
      <alignment horizontal="right" vertical="center"/>
    </xf>
    <xf numFmtId="0" fontId="22" fillId="35" borderId="11" xfId="6" applyNumberFormat="1" applyFont="1" applyFill="1" applyBorder="1" applyAlignment="1">
      <alignment horizontal="center" vertical="center" shrinkToFit="1"/>
    </xf>
    <xf numFmtId="176" fontId="22" fillId="35" borderId="25" xfId="6" applyNumberFormat="1" applyFont="1" applyFill="1" applyBorder="1" applyAlignment="1">
      <alignment horizontal="center" vertical="center" shrinkToFit="1"/>
    </xf>
    <xf numFmtId="0" fontId="22" fillId="35" borderId="25" xfId="6" applyFont="1" applyFill="1" applyBorder="1" applyAlignment="1">
      <alignment horizontal="center" vertical="center" shrinkToFit="1"/>
    </xf>
    <xf numFmtId="0" fontId="22" fillId="35" borderId="26" xfId="8" applyNumberFormat="1" applyFont="1" applyFill="1" applyBorder="1" applyAlignment="1">
      <alignment horizontal="center" vertical="center" wrapText="1"/>
    </xf>
    <xf numFmtId="0" fontId="22" fillId="35" borderId="13" xfId="6" applyNumberFormat="1" applyFont="1" applyFill="1" applyBorder="1" applyAlignment="1">
      <alignment horizontal="center" vertical="center" shrinkToFit="1"/>
    </xf>
    <xf numFmtId="41" fontId="29" fillId="0" borderId="27" xfId="3" applyFont="1" applyFill="1" applyBorder="1" applyAlignment="1">
      <alignment vertical="center"/>
    </xf>
    <xf numFmtId="176" fontId="29" fillId="0" borderId="25" xfId="3" applyNumberFormat="1" applyFont="1" applyFill="1" applyBorder="1" applyAlignment="1">
      <alignment horizontal="right" vertical="center"/>
    </xf>
    <xf numFmtId="41" fontId="29" fillId="0" borderId="25" xfId="3" applyFont="1" applyFill="1" applyBorder="1" applyAlignment="1">
      <alignment horizontal="left" vertical="center"/>
    </xf>
    <xf numFmtId="0" fontId="29" fillId="0" borderId="25" xfId="3" applyNumberFormat="1" applyFont="1" applyFill="1" applyBorder="1" applyAlignment="1">
      <alignment horizontal="right" vertical="center"/>
    </xf>
    <xf numFmtId="41" fontId="29" fillId="0" borderId="25" xfId="3" applyFont="1" applyFill="1" applyBorder="1" applyAlignment="1">
      <alignment vertical="center"/>
    </xf>
    <xf numFmtId="0" fontId="28" fillId="0" borderId="13" xfId="6" applyNumberFormat="1" applyFont="1" applyFill="1" applyBorder="1" applyAlignment="1">
      <alignment vertical="center" wrapText="1" shrinkToFit="1"/>
    </xf>
    <xf numFmtId="41" fontId="22" fillId="36" borderId="25" xfId="3" applyFont="1" applyFill="1" applyBorder="1" applyAlignment="1">
      <alignment horizontal="center" vertical="center" shrinkToFit="1"/>
    </xf>
    <xf numFmtId="178" fontId="22" fillId="36" borderId="27" xfId="3" applyNumberFormat="1" applyFont="1" applyFill="1" applyBorder="1" applyAlignment="1">
      <alignment horizontal="center" vertical="center" shrinkToFit="1"/>
    </xf>
    <xf numFmtId="178" fontId="22" fillId="36" borderId="24" xfId="3" applyNumberFormat="1" applyFont="1" applyFill="1" applyBorder="1" applyAlignment="1">
      <alignment horizontal="center" vertical="center" shrinkToFit="1"/>
    </xf>
    <xf numFmtId="176" fontId="29" fillId="36" borderId="25" xfId="3" applyNumberFormat="1" applyFont="1" applyFill="1" applyBorder="1" applyAlignment="1">
      <alignment horizontal="right" vertical="center"/>
    </xf>
    <xf numFmtId="41" fontId="29" fillId="36" borderId="25" xfId="3" applyFont="1" applyFill="1" applyBorder="1" applyAlignment="1">
      <alignment horizontal="left" vertical="center"/>
    </xf>
    <xf numFmtId="0" fontId="29" fillId="36" borderId="25" xfId="3" applyNumberFormat="1" applyFont="1" applyFill="1" applyBorder="1" applyAlignment="1">
      <alignment horizontal="right" vertical="center"/>
    </xf>
    <xf numFmtId="41" fontId="29" fillId="36" borderId="25" xfId="3" applyFont="1" applyFill="1" applyBorder="1" applyAlignment="1">
      <alignment vertical="center"/>
    </xf>
    <xf numFmtId="0" fontId="28" fillId="36" borderId="13" xfId="6" applyNumberFormat="1" applyFont="1" applyFill="1" applyBorder="1" applyAlignment="1">
      <alignment vertical="center" wrapText="1" shrinkToFit="1"/>
    </xf>
    <xf numFmtId="178" fontId="29" fillId="0" borderId="24" xfId="3" applyNumberFormat="1" applyFont="1" applyFill="1" applyBorder="1" applyAlignment="1">
      <alignment horizontal="right" vertical="center" shrinkToFit="1"/>
    </xf>
    <xf numFmtId="178" fontId="29" fillId="0" borderId="26" xfId="3" applyNumberFormat="1" applyFont="1" applyFill="1" applyBorder="1" applyAlignment="1">
      <alignment horizontal="right" vertical="center" shrinkToFit="1"/>
    </xf>
    <xf numFmtId="0" fontId="29" fillId="0" borderId="13" xfId="6" applyNumberFormat="1" applyFont="1" applyFill="1" applyBorder="1" applyAlignment="1">
      <alignment vertical="center" shrinkToFit="1"/>
    </xf>
    <xf numFmtId="0" fontId="33" fillId="0" borderId="13" xfId="6" applyNumberFormat="1" applyFont="1" applyFill="1" applyBorder="1" applyAlignment="1">
      <alignment vertical="center" shrinkToFit="1"/>
    </xf>
    <xf numFmtId="0" fontId="29" fillId="0" borderId="13" xfId="6" applyNumberFormat="1" applyFont="1" applyFill="1" applyBorder="1" applyAlignment="1">
      <alignment vertical="center" wrapText="1" shrinkToFit="1"/>
    </xf>
    <xf numFmtId="0" fontId="26" fillId="0" borderId="0" xfId="4" applyFont="1" applyFill="1">
      <alignment vertical="center"/>
    </xf>
    <xf numFmtId="0" fontId="35" fillId="0" borderId="0" xfId="4" applyFont="1" applyFill="1">
      <alignment vertical="center"/>
    </xf>
    <xf numFmtId="178" fontId="29" fillId="0" borderId="26" xfId="3" applyNumberFormat="1" applyFont="1" applyFill="1" applyBorder="1" applyAlignment="1">
      <alignment vertical="center" shrinkToFit="1"/>
    </xf>
    <xf numFmtId="41" fontId="29" fillId="0" borderId="27" xfId="3" applyFont="1" applyFill="1" applyBorder="1" applyAlignment="1">
      <alignment vertical="center" wrapText="1"/>
    </xf>
    <xf numFmtId="178" fontId="29" fillId="0" borderId="24" xfId="3" quotePrefix="1" applyNumberFormat="1" applyFont="1" applyFill="1" applyBorder="1" applyAlignment="1">
      <alignment horizontal="right" vertical="center" shrinkToFit="1"/>
    </xf>
    <xf numFmtId="178" fontId="22" fillId="36" borderId="26" xfId="3" applyNumberFormat="1" applyFont="1" applyFill="1" applyBorder="1" applyAlignment="1">
      <alignment vertical="center" shrinkToFit="1"/>
    </xf>
    <xf numFmtId="0" fontId="29" fillId="36" borderId="13" xfId="6" applyNumberFormat="1" applyFont="1" applyFill="1" applyBorder="1" applyAlignment="1">
      <alignment vertical="center" shrinkToFit="1"/>
    </xf>
    <xf numFmtId="0" fontId="35" fillId="0" borderId="0" xfId="4" applyFont="1">
      <alignment vertical="center"/>
    </xf>
    <xf numFmtId="41" fontId="29" fillId="0" borderId="27" xfId="3" applyFont="1" applyFill="1" applyBorder="1" applyAlignment="1">
      <alignment horizontal="left" vertical="center"/>
    </xf>
    <xf numFmtId="0" fontId="36" fillId="0" borderId="13" xfId="6" applyNumberFormat="1" applyFont="1" applyFill="1" applyBorder="1" applyAlignment="1">
      <alignment vertical="center" wrapText="1" shrinkToFit="1"/>
    </xf>
    <xf numFmtId="176" fontId="29" fillId="36" borderId="25" xfId="5" applyNumberFormat="1" applyFont="1" applyFill="1" applyBorder="1" applyAlignment="1">
      <alignment horizontal="right" vertical="center"/>
    </xf>
    <xf numFmtId="0" fontId="29" fillId="36" borderId="25" xfId="5" applyFont="1" applyFill="1" applyBorder="1" applyAlignment="1">
      <alignment horizontal="left" vertical="center"/>
    </xf>
    <xf numFmtId="0" fontId="29" fillId="36" borderId="25" xfId="5" applyNumberFormat="1" applyFont="1" applyFill="1" applyBorder="1" applyAlignment="1">
      <alignment horizontal="right" vertical="center"/>
    </xf>
    <xf numFmtId="0" fontId="29" fillId="36" borderId="25" xfId="5" applyFont="1" applyFill="1" applyBorder="1" applyAlignment="1">
      <alignment vertical="center"/>
    </xf>
    <xf numFmtId="9" fontId="28" fillId="0" borderId="13" xfId="6" applyNumberFormat="1" applyFont="1" applyFill="1" applyBorder="1" applyAlignment="1">
      <alignment vertical="center" shrinkToFit="1"/>
    </xf>
    <xf numFmtId="41" fontId="28" fillId="0" borderId="27" xfId="3" applyFont="1" applyFill="1" applyBorder="1" applyAlignment="1">
      <alignment vertical="center" wrapText="1"/>
    </xf>
    <xf numFmtId="41" fontId="22" fillId="36" borderId="36" xfId="3" applyFont="1" applyFill="1" applyBorder="1" applyAlignment="1">
      <alignment horizontal="center" vertical="center" shrinkToFit="1"/>
    </xf>
    <xf numFmtId="178" fontId="22" fillId="36" borderId="37" xfId="3" applyNumberFormat="1" applyFont="1" applyFill="1" applyBorder="1" applyAlignment="1">
      <alignment horizontal="center" vertical="center" shrinkToFit="1"/>
    </xf>
    <xf numFmtId="178" fontId="22" fillId="36" borderId="38" xfId="3" applyNumberFormat="1" applyFont="1" applyFill="1" applyBorder="1" applyAlignment="1">
      <alignment horizontal="center" vertical="center" shrinkToFit="1"/>
    </xf>
    <xf numFmtId="176" fontId="29" fillId="36" borderId="36" xfId="5" applyNumberFormat="1" applyFont="1" applyFill="1" applyBorder="1" applyAlignment="1">
      <alignment horizontal="right" vertical="center"/>
    </xf>
    <xf numFmtId="0" fontId="29" fillId="36" borderId="36" xfId="5" applyFont="1" applyFill="1" applyBorder="1" applyAlignment="1">
      <alignment horizontal="left" vertical="center"/>
    </xf>
    <xf numFmtId="0" fontId="29" fillId="36" borderId="36" xfId="5" applyNumberFormat="1" applyFont="1" applyFill="1" applyBorder="1" applyAlignment="1">
      <alignment horizontal="right" vertical="center"/>
    </xf>
    <xf numFmtId="0" fontId="29" fillId="36" borderId="36" xfId="5" applyFont="1" applyFill="1" applyBorder="1" applyAlignment="1">
      <alignment vertical="center"/>
    </xf>
    <xf numFmtId="178" fontId="22" fillId="36" borderId="39" xfId="3" applyNumberFormat="1" applyFont="1" applyFill="1" applyBorder="1" applyAlignment="1">
      <alignment vertical="center" shrinkToFit="1"/>
    </xf>
    <xf numFmtId="0" fontId="29" fillId="36" borderId="15" xfId="6" applyNumberFormat="1" applyFont="1" applyFill="1" applyBorder="1" applyAlignment="1">
      <alignment vertical="center" shrinkToFit="1"/>
    </xf>
    <xf numFmtId="0" fontId="38" fillId="0" borderId="0" xfId="6" applyFont="1" applyFill="1" applyBorder="1" applyAlignment="1">
      <alignment vertical="center" shrinkToFit="1"/>
    </xf>
    <xf numFmtId="0" fontId="22" fillId="0" borderId="0" xfId="6" applyFont="1" applyFill="1" applyBorder="1" applyAlignment="1">
      <alignment vertical="center" shrinkToFit="1"/>
    </xf>
    <xf numFmtId="0" fontId="29" fillId="0" borderId="0" xfId="5" applyFont="1" applyFill="1" applyBorder="1" applyAlignment="1">
      <alignment vertical="center"/>
    </xf>
    <xf numFmtId="0" fontId="29" fillId="0" borderId="0" xfId="5" applyNumberFormat="1" applyFont="1" applyFill="1" applyBorder="1" applyAlignment="1">
      <alignment horizontal="right" vertical="center"/>
    </xf>
    <xf numFmtId="0" fontId="29" fillId="0" borderId="0" xfId="5" applyFont="1" applyFill="1" applyBorder="1" applyAlignment="1">
      <alignment horizontal="left" vertical="center"/>
    </xf>
    <xf numFmtId="0" fontId="22" fillId="0" borderId="0" xfId="5" applyNumberFormat="1" applyFont="1" applyFill="1" applyBorder="1" applyAlignment="1">
      <alignment horizontal="right" vertical="center"/>
    </xf>
    <xf numFmtId="0" fontId="29" fillId="0" borderId="0" xfId="5" applyNumberFormat="1" applyFont="1" applyFill="1" applyBorder="1" applyAlignment="1">
      <alignment vertical="center"/>
    </xf>
    <xf numFmtId="0" fontId="38" fillId="37" borderId="40" xfId="4" applyFont="1" applyFill="1" applyBorder="1" applyAlignment="1">
      <alignment horizontal="center" vertical="center"/>
    </xf>
    <xf numFmtId="178" fontId="38" fillId="37" borderId="43" xfId="9" applyNumberFormat="1" applyFont="1" applyFill="1" applyBorder="1" applyAlignment="1">
      <alignment horizontal="right" vertical="center"/>
    </xf>
    <xf numFmtId="178" fontId="29" fillId="0" borderId="43" xfId="5" applyNumberFormat="1" applyFont="1" applyFill="1" applyBorder="1" applyAlignment="1">
      <alignment vertical="center"/>
    </xf>
    <xf numFmtId="0" fontId="26" fillId="0" borderId="0" xfId="4" applyFont="1" applyBorder="1" applyAlignment="1">
      <alignment vertical="center"/>
    </xf>
    <xf numFmtId="0" fontId="29" fillId="0" borderId="0" xfId="4" applyFont="1" applyBorder="1" applyAlignment="1">
      <alignment vertical="center"/>
    </xf>
    <xf numFmtId="0" fontId="38" fillId="37" borderId="44" xfId="4" applyFont="1" applyFill="1" applyBorder="1" applyAlignment="1">
      <alignment horizontal="center" vertical="center"/>
    </xf>
    <xf numFmtId="41" fontId="38" fillId="37" borderId="47" xfId="9" applyFont="1" applyFill="1" applyBorder="1">
      <alignment vertical="center"/>
    </xf>
    <xf numFmtId="0" fontId="29" fillId="0" borderId="47" xfId="6" applyNumberFormat="1" applyFont="1" applyFill="1" applyBorder="1" applyAlignment="1">
      <alignment vertical="center" shrinkToFit="1"/>
    </xf>
    <xf numFmtId="0" fontId="38" fillId="37" borderId="48" xfId="4" applyFont="1" applyFill="1" applyBorder="1" applyAlignment="1">
      <alignment horizontal="center" vertical="center"/>
    </xf>
    <xf numFmtId="178" fontId="38" fillId="37" borderId="51" xfId="4" applyNumberFormat="1" applyFont="1" applyFill="1" applyBorder="1">
      <alignment vertical="center"/>
    </xf>
    <xf numFmtId="0" fontId="29" fillId="0" borderId="51" xfId="5" applyNumberFormat="1" applyFont="1" applyFill="1" applyBorder="1" applyAlignment="1">
      <alignment vertical="center"/>
    </xf>
    <xf numFmtId="0" fontId="29" fillId="0" borderId="0" xfId="4" applyFont="1">
      <alignment vertical="center"/>
    </xf>
    <xf numFmtId="0" fontId="26" fillId="0" borderId="0" xfId="4" applyNumberFormat="1" applyFont="1" applyAlignment="1">
      <alignment horizontal="right" vertical="center"/>
    </xf>
    <xf numFmtId="0" fontId="26" fillId="0" borderId="0" xfId="4" applyFont="1" applyAlignment="1">
      <alignment horizontal="left" vertical="center"/>
    </xf>
    <xf numFmtId="0" fontId="25" fillId="0" borderId="0" xfId="4" applyNumberFormat="1" applyFont="1" applyAlignment="1">
      <alignment horizontal="right" vertical="center"/>
    </xf>
    <xf numFmtId="0" fontId="26" fillId="0" borderId="0" xfId="4" applyFont="1" applyAlignment="1">
      <alignment vertical="center"/>
    </xf>
    <xf numFmtId="179" fontId="35" fillId="0" borderId="0" xfId="4" applyNumberFormat="1" applyFont="1">
      <alignment vertical="center"/>
    </xf>
    <xf numFmtId="0" fontId="28" fillId="0" borderId="0" xfId="5" applyNumberFormat="1" applyFont="1" applyFill="1" applyBorder="1" applyAlignment="1">
      <alignment vertical="center"/>
    </xf>
    <xf numFmtId="0" fontId="26" fillId="0" borderId="0" xfId="4" applyNumberFormat="1" applyFont="1">
      <alignment vertical="center"/>
    </xf>
    <xf numFmtId="0" fontId="39" fillId="0" borderId="0" xfId="4" applyFont="1">
      <alignment vertical="center"/>
    </xf>
    <xf numFmtId="180" fontId="39" fillId="0" borderId="0" xfId="4" applyNumberFormat="1" applyFont="1">
      <alignment vertical="center"/>
    </xf>
    <xf numFmtId="180" fontId="39" fillId="0" borderId="0" xfId="4" applyNumberFormat="1" applyFont="1" applyAlignment="1">
      <alignment horizontal="right" vertical="center"/>
    </xf>
    <xf numFmtId="180" fontId="39" fillId="0" borderId="0" xfId="4" applyNumberFormat="1" applyFont="1" applyAlignment="1">
      <alignment horizontal="left" vertical="center"/>
    </xf>
    <xf numFmtId="180" fontId="38" fillId="0" borderId="0" xfId="4" applyNumberFormat="1" applyFont="1" applyAlignment="1">
      <alignment horizontal="right" vertical="center"/>
    </xf>
    <xf numFmtId="180" fontId="39" fillId="0" borderId="0" xfId="4" applyNumberFormat="1" applyFont="1" applyAlignment="1">
      <alignment vertical="center"/>
    </xf>
    <xf numFmtId="0" fontId="39" fillId="0" borderId="0" xfId="4" applyNumberFormat="1" applyFont="1">
      <alignment vertical="center"/>
    </xf>
    <xf numFmtId="178" fontId="26" fillId="0" borderId="0" xfId="4" applyNumberFormat="1" applyFont="1">
      <alignment vertical="center"/>
    </xf>
    <xf numFmtId="0" fontId="26" fillId="0" borderId="13" xfId="6" applyNumberFormat="1" applyFont="1" applyFill="1" applyBorder="1" applyAlignment="1">
      <alignment vertical="center" wrapText="1" shrinkToFit="1"/>
    </xf>
    <xf numFmtId="0" fontId="32" fillId="34" borderId="24" xfId="6" applyFont="1" applyFill="1" applyBorder="1" applyAlignment="1">
      <alignment horizontal="center" vertical="center" wrapText="1" shrinkToFit="1"/>
    </xf>
    <xf numFmtId="41" fontId="50" fillId="0" borderId="54" xfId="1" applyFont="1" applyFill="1" applyBorder="1" applyAlignment="1">
      <alignment horizontal="left" vertical="center"/>
    </xf>
    <xf numFmtId="0" fontId="50" fillId="0" borderId="55" xfId="0" applyNumberFormat="1" applyFont="1" applyFill="1" applyBorder="1" applyAlignment="1">
      <alignment horizontal="right" vertical="center"/>
    </xf>
    <xf numFmtId="0" fontId="50" fillId="0" borderId="56" xfId="0" applyFont="1" applyFill="1" applyBorder="1" applyAlignment="1">
      <alignment horizontal="left" vertical="center"/>
    </xf>
    <xf numFmtId="41" fontId="53" fillId="0" borderId="57" xfId="1" applyFont="1" applyFill="1" applyBorder="1" applyAlignment="1">
      <alignment horizontal="left" vertical="center"/>
    </xf>
    <xf numFmtId="0" fontId="52" fillId="0" borderId="0" xfId="0" applyNumberFormat="1" applyFont="1" applyFill="1" applyBorder="1" applyAlignment="1">
      <alignment horizontal="right" vertical="center"/>
    </xf>
    <xf numFmtId="0" fontId="52" fillId="0" borderId="58" xfId="0" applyFont="1" applyFill="1" applyBorder="1" applyAlignment="1">
      <alignment horizontal="left" vertical="center"/>
    </xf>
    <xf numFmtId="41" fontId="52" fillId="0" borderId="57" xfId="1" applyFont="1" applyFill="1" applyBorder="1" applyAlignment="1">
      <alignment horizontal="left" vertical="center"/>
    </xf>
    <xf numFmtId="41" fontId="48" fillId="0" borderId="61" xfId="1" applyFont="1" applyFill="1" applyBorder="1" applyAlignment="1">
      <alignment horizontal="centerContinuous" vertical="center"/>
    </xf>
    <xf numFmtId="0" fontId="48" fillId="0" borderId="16" xfId="93" applyNumberFormat="1" applyFont="1" applyFill="1" applyBorder="1" applyAlignment="1">
      <alignment horizontal="right" vertical="center"/>
    </xf>
    <xf numFmtId="0" fontId="48" fillId="0" borderId="62" xfId="93" applyFont="1" applyFill="1" applyBorder="1" applyAlignment="1">
      <alignment horizontal="left" vertical="center"/>
    </xf>
    <xf numFmtId="41" fontId="26" fillId="0" borderId="0" xfId="9" applyFont="1">
      <alignment vertical="center"/>
    </xf>
    <xf numFmtId="178" fontId="49" fillId="0" borderId="26" xfId="3" applyNumberFormat="1" applyFont="1" applyFill="1" applyBorder="1" applyAlignment="1">
      <alignment vertical="center" shrinkToFit="1"/>
    </xf>
    <xf numFmtId="178" fontId="32" fillId="38" borderId="26" xfId="3" applyNumberFormat="1" applyFont="1" applyFill="1" applyBorder="1" applyAlignment="1">
      <alignment vertical="center" shrinkToFit="1"/>
    </xf>
    <xf numFmtId="178" fontId="37" fillId="38" borderId="26" xfId="3" applyNumberFormat="1" applyFont="1" applyFill="1" applyBorder="1" applyAlignment="1">
      <alignment vertical="center" shrinkToFit="1"/>
    </xf>
    <xf numFmtId="178" fontId="29" fillId="40" borderId="24" xfId="3" applyNumberFormat="1" applyFont="1" applyFill="1" applyBorder="1" applyAlignment="1">
      <alignment horizontal="right" vertical="center" shrinkToFit="1"/>
    </xf>
    <xf numFmtId="0" fontId="38" fillId="40" borderId="0" xfId="4" applyFont="1" applyFill="1" applyAlignment="1">
      <alignment horizontal="center" vertical="center"/>
    </xf>
    <xf numFmtId="0" fontId="31" fillId="38" borderId="16" xfId="6" applyNumberFormat="1" applyFont="1" applyFill="1" applyBorder="1" applyAlignment="1">
      <alignment horizontal="center" vertical="center"/>
    </xf>
    <xf numFmtId="0" fontId="39" fillId="40" borderId="0" xfId="4" applyFont="1" applyFill="1">
      <alignment vertical="center"/>
    </xf>
    <xf numFmtId="0" fontId="39" fillId="40" borderId="52" xfId="4" applyFont="1" applyFill="1" applyBorder="1">
      <alignment vertical="center"/>
    </xf>
    <xf numFmtId="0" fontId="38" fillId="40" borderId="52" xfId="4" applyFont="1" applyFill="1" applyBorder="1" applyAlignment="1">
      <alignment horizontal="center" vertical="center"/>
    </xf>
    <xf numFmtId="176" fontId="38" fillId="40" borderId="52" xfId="4" applyNumberFormat="1" applyFont="1" applyFill="1" applyBorder="1" applyAlignment="1">
      <alignment horizontal="center" vertical="center"/>
    </xf>
    <xf numFmtId="41" fontId="29" fillId="0" borderId="25" xfId="3" applyFont="1" applyFill="1" applyBorder="1" applyAlignment="1">
      <alignment horizontal="center" vertical="center"/>
    </xf>
    <xf numFmtId="41" fontId="29" fillId="0" borderId="25" xfId="3" applyFont="1" applyFill="1" applyBorder="1" applyAlignment="1">
      <alignment horizontal="center" vertical="center" wrapText="1"/>
    </xf>
    <xf numFmtId="41" fontId="29" fillId="0" borderId="25" xfId="3" applyFont="1" applyFill="1" applyBorder="1" applyAlignment="1">
      <alignment horizontal="center" vertical="center" wrapText="1"/>
    </xf>
    <xf numFmtId="41" fontId="29" fillId="0" borderId="30" xfId="3" applyFont="1" applyFill="1" applyBorder="1" applyAlignment="1">
      <alignment horizontal="center" vertical="center"/>
    </xf>
    <xf numFmtId="0" fontId="29" fillId="0" borderId="25" xfId="4" applyFont="1" applyBorder="1" applyAlignment="1">
      <alignment horizontal="center" vertical="center"/>
    </xf>
    <xf numFmtId="41" fontId="22" fillId="0" borderId="0" xfId="3" applyFont="1" applyFill="1" applyBorder="1" applyAlignment="1">
      <alignment horizontal="center" vertical="center"/>
    </xf>
    <xf numFmtId="0" fontId="26" fillId="0" borderId="0" xfId="5" quotePrefix="1" applyFont="1" applyFill="1" applyAlignment="1">
      <alignment horizontal="left" vertical="center"/>
    </xf>
    <xf numFmtId="41" fontId="22" fillId="0" borderId="22" xfId="3" applyFont="1" applyFill="1" applyBorder="1" applyAlignment="1">
      <alignment horizontal="center" vertical="center"/>
    </xf>
    <xf numFmtId="41" fontId="29" fillId="36" borderId="25" xfId="3" applyFont="1" applyFill="1" applyBorder="1" applyAlignment="1">
      <alignment horizontal="center" vertical="center"/>
    </xf>
    <xf numFmtId="0" fontId="22" fillId="35" borderId="66" xfId="6" applyNumberFormat="1" applyFont="1" applyFill="1" applyBorder="1" applyAlignment="1">
      <alignment horizontal="center" vertical="center" shrinkToFit="1"/>
    </xf>
    <xf numFmtId="0" fontId="26" fillId="0" borderId="66" xfId="6" applyNumberFormat="1" applyFont="1" applyFill="1" applyBorder="1" applyAlignment="1">
      <alignment vertical="center" wrapText="1" shrinkToFit="1"/>
    </xf>
    <xf numFmtId="0" fontId="28" fillId="36" borderId="66" xfId="6" applyNumberFormat="1" applyFont="1" applyFill="1" applyBorder="1" applyAlignment="1">
      <alignment vertical="center" wrapText="1" shrinkToFit="1"/>
    </xf>
    <xf numFmtId="0" fontId="34" fillId="36" borderId="66" xfId="6" applyNumberFormat="1" applyFont="1" applyFill="1" applyBorder="1" applyAlignment="1">
      <alignment vertical="center" shrinkToFit="1"/>
    </xf>
    <xf numFmtId="178" fontId="28" fillId="40" borderId="24" xfId="3" applyNumberFormat="1" applyFont="1" applyFill="1" applyBorder="1" applyAlignment="1">
      <alignment horizontal="right" vertical="center" shrinkToFit="1"/>
    </xf>
    <xf numFmtId="41" fontId="29" fillId="0" borderId="30" xfId="3" applyFont="1" applyFill="1" applyBorder="1" applyAlignment="1">
      <alignment horizontal="center" vertical="center" wrapText="1"/>
    </xf>
    <xf numFmtId="41" fontId="29" fillId="0" borderId="0" xfId="3" applyFont="1" applyFill="1" applyBorder="1" applyAlignment="1">
      <alignment horizontal="center" vertical="center" wrapText="1"/>
    </xf>
    <xf numFmtId="178" fontId="29" fillId="0" borderId="66" xfId="5" applyNumberFormat="1" applyFont="1" applyFill="1" applyBorder="1" applyAlignment="1">
      <alignment vertical="center"/>
    </xf>
    <xf numFmtId="178" fontId="38" fillId="37" borderId="26" xfId="9" applyNumberFormat="1" applyFont="1" applyFill="1" applyBorder="1" applyAlignment="1">
      <alignment horizontal="right" vertical="center"/>
    </xf>
    <xf numFmtId="177" fontId="27" fillId="38" borderId="14" xfId="5" applyNumberFormat="1" applyFont="1" applyFill="1" applyBorder="1">
      <alignment vertical="center"/>
    </xf>
    <xf numFmtId="0" fontId="57" fillId="39" borderId="0" xfId="5" quotePrefix="1" applyFont="1" applyFill="1" applyAlignment="1">
      <alignment horizontal="center" vertical="center"/>
    </xf>
    <xf numFmtId="0" fontId="57" fillId="39" borderId="0" xfId="4" quotePrefix="1" applyNumberFormat="1" applyFont="1" applyFill="1" applyAlignment="1">
      <alignment horizontal="right" vertical="center"/>
    </xf>
    <xf numFmtId="0" fontId="25" fillId="0" borderId="0" xfId="5" applyFont="1" applyFill="1" applyAlignment="1">
      <alignment horizontal="left" vertical="center"/>
    </xf>
    <xf numFmtId="0" fontId="25" fillId="0" borderId="0" xfId="6" applyFont="1" applyFill="1" applyAlignment="1">
      <alignment horizontal="left" vertical="center"/>
    </xf>
    <xf numFmtId="0" fontId="26" fillId="0" borderId="0" xfId="6" quotePrefix="1" applyFont="1" applyFill="1" applyAlignment="1">
      <alignment horizontal="left" vertical="center"/>
    </xf>
    <xf numFmtId="0" fontId="25" fillId="0" borderId="0" xfId="6" quotePrefix="1" applyFont="1" applyFill="1" applyAlignment="1">
      <alignment horizontal="left" vertical="center"/>
    </xf>
    <xf numFmtId="0" fontId="22" fillId="0" borderId="14" xfId="5" applyFont="1" applyBorder="1" applyAlignment="1">
      <alignment horizontal="left" vertical="center"/>
    </xf>
    <xf numFmtId="178" fontId="30" fillId="41" borderId="0" xfId="6" applyNumberFormat="1" applyFont="1" applyFill="1" applyAlignment="1">
      <alignment horizontal="center" vertical="center" shrinkToFit="1"/>
    </xf>
    <xf numFmtId="0" fontId="48" fillId="43" borderId="24" xfId="6" applyFont="1" applyFill="1" applyBorder="1" applyAlignment="1">
      <alignment horizontal="center" vertical="center" wrapText="1" shrinkToFit="1"/>
    </xf>
    <xf numFmtId="178" fontId="36" fillId="0" borderId="24" xfId="3" applyNumberFormat="1" applyFont="1" applyFill="1" applyBorder="1" applyAlignment="1">
      <alignment horizontal="right" vertical="center" shrinkToFit="1"/>
    </xf>
    <xf numFmtId="178" fontId="36" fillId="0" borderId="26" xfId="3" applyNumberFormat="1" applyFont="1" applyFill="1" applyBorder="1" applyAlignment="1">
      <alignment horizontal="right" vertical="center" shrinkToFit="1"/>
    </xf>
    <xf numFmtId="41" fontId="36" fillId="0" borderId="25" xfId="3" applyFont="1" applyFill="1" applyBorder="1" applyAlignment="1">
      <alignment horizontal="left" vertical="center"/>
    </xf>
    <xf numFmtId="0" fontId="36" fillId="0" borderId="25" xfId="3" applyNumberFormat="1" applyFont="1" applyFill="1" applyBorder="1" applyAlignment="1">
      <alignment horizontal="right" vertical="center"/>
    </xf>
    <xf numFmtId="41" fontId="36" fillId="0" borderId="25" xfId="3" applyFont="1" applyFill="1" applyBorder="1" applyAlignment="1">
      <alignment vertical="center"/>
    </xf>
    <xf numFmtId="41" fontId="29" fillId="41" borderId="27" xfId="3" applyFont="1" applyFill="1" applyBorder="1" applyAlignment="1">
      <alignment vertical="center"/>
    </xf>
    <xf numFmtId="41" fontId="26" fillId="0" borderId="0" xfId="1" applyFont="1">
      <alignment vertical="center"/>
    </xf>
    <xf numFmtId="176" fontId="36" fillId="0" borderId="25" xfId="3" applyNumberFormat="1" applyFont="1" applyFill="1" applyBorder="1" applyAlignment="1">
      <alignment horizontal="right" vertical="center"/>
    </xf>
    <xf numFmtId="41" fontId="36" fillId="41" borderId="27" xfId="3" applyFont="1" applyFill="1" applyBorder="1" applyAlignment="1">
      <alignment vertical="center"/>
    </xf>
    <xf numFmtId="41" fontId="29" fillId="0" borderId="31" xfId="3" applyFont="1" applyFill="1" applyBorder="1" applyAlignment="1">
      <alignment horizontal="center" vertical="center"/>
    </xf>
    <xf numFmtId="41" fontId="36" fillId="0" borderId="27" xfId="3" applyFont="1" applyFill="1" applyBorder="1" applyAlignment="1">
      <alignment vertical="center"/>
    </xf>
    <xf numFmtId="41" fontId="36" fillId="0" borderId="27" xfId="3" applyFont="1" applyFill="1" applyBorder="1" applyAlignment="1">
      <alignment vertical="center" wrapText="1"/>
    </xf>
    <xf numFmtId="41" fontId="29" fillId="44" borderId="27" xfId="3" applyFont="1" applyFill="1" applyBorder="1" applyAlignment="1">
      <alignment vertical="center"/>
    </xf>
    <xf numFmtId="178" fontId="29" fillId="44" borderId="26" xfId="3" applyNumberFormat="1" applyFont="1" applyFill="1" applyBorder="1" applyAlignment="1">
      <alignment vertical="center" shrinkToFit="1"/>
    </xf>
    <xf numFmtId="178" fontId="29" fillId="44" borderId="24" xfId="3" applyNumberFormat="1" applyFont="1" applyFill="1" applyBorder="1" applyAlignment="1">
      <alignment horizontal="right" vertical="center" shrinkToFit="1"/>
    </xf>
    <xf numFmtId="176" fontId="29" fillId="44" borderId="25" xfId="3" applyNumberFormat="1" applyFont="1" applyFill="1" applyBorder="1" applyAlignment="1">
      <alignment horizontal="right" vertical="center"/>
    </xf>
    <xf numFmtId="41" fontId="29" fillId="44" borderId="25" xfId="3" applyFont="1" applyFill="1" applyBorder="1" applyAlignment="1">
      <alignment horizontal="left" vertical="center"/>
    </xf>
    <xf numFmtId="0" fontId="29" fillId="44" borderId="25" xfId="3" applyNumberFormat="1" applyFont="1" applyFill="1" applyBorder="1" applyAlignment="1">
      <alignment horizontal="right" vertical="center"/>
    </xf>
    <xf numFmtId="41" fontId="29" fillId="44" borderId="25" xfId="3" applyFont="1" applyFill="1" applyBorder="1" applyAlignment="1">
      <alignment vertical="center"/>
    </xf>
    <xf numFmtId="0" fontId="29" fillId="44" borderId="13" xfId="6" applyNumberFormat="1" applyFont="1" applyFill="1" applyBorder="1" applyAlignment="1">
      <alignment vertical="center" wrapText="1" shrinkToFit="1"/>
    </xf>
    <xf numFmtId="0" fontId="26" fillId="44" borderId="0" xfId="4" applyFont="1" applyFill="1">
      <alignment vertical="center"/>
    </xf>
    <xf numFmtId="178" fontId="36" fillId="0" borderId="26" xfId="3" applyNumberFormat="1" applyFont="1" applyFill="1" applyBorder="1" applyAlignment="1">
      <alignment vertical="center" shrinkToFit="1"/>
    </xf>
    <xf numFmtId="41" fontId="29" fillId="44" borderId="30" xfId="3" applyFont="1" applyFill="1" applyBorder="1" applyAlignment="1">
      <alignment horizontal="center" vertical="center"/>
    </xf>
    <xf numFmtId="41" fontId="29" fillId="44" borderId="27" xfId="3" applyFont="1" applyFill="1" applyBorder="1" applyAlignment="1">
      <alignment vertical="center" wrapText="1"/>
    </xf>
    <xf numFmtId="178" fontId="36" fillId="44" borderId="26" xfId="3" applyNumberFormat="1" applyFont="1" applyFill="1" applyBorder="1" applyAlignment="1">
      <alignment vertical="center" shrinkToFit="1"/>
    </xf>
    <xf numFmtId="178" fontId="36" fillId="44" borderId="24" xfId="3" applyNumberFormat="1" applyFont="1" applyFill="1" applyBorder="1" applyAlignment="1">
      <alignment horizontal="right" vertical="center" shrinkToFit="1"/>
    </xf>
    <xf numFmtId="176" fontId="36" fillId="44" borderId="25" xfId="3" applyNumberFormat="1" applyFont="1" applyFill="1" applyBorder="1" applyAlignment="1">
      <alignment horizontal="right" vertical="center"/>
    </xf>
    <xf numFmtId="41" fontId="36" fillId="44" borderId="25" xfId="3" applyFont="1" applyFill="1" applyBorder="1" applyAlignment="1">
      <alignment horizontal="left" vertical="center"/>
    </xf>
    <xf numFmtId="0" fontId="36" fillId="44" borderId="25" xfId="3" applyNumberFormat="1" applyFont="1" applyFill="1" applyBorder="1" applyAlignment="1">
      <alignment horizontal="right" vertical="center"/>
    </xf>
    <xf numFmtId="41" fontId="36" fillId="44" borderId="25" xfId="3" applyFont="1" applyFill="1" applyBorder="1" applyAlignment="1">
      <alignment vertical="center"/>
    </xf>
    <xf numFmtId="0" fontId="60" fillId="44" borderId="13" xfId="6" applyNumberFormat="1" applyFont="1" applyFill="1" applyBorder="1" applyAlignment="1">
      <alignment vertical="center" wrapText="1" shrinkToFit="1"/>
    </xf>
    <xf numFmtId="41" fontId="29" fillId="41" borderId="27" xfId="3" applyFont="1" applyFill="1" applyBorder="1" applyAlignment="1">
      <alignment vertical="center" wrapText="1"/>
    </xf>
    <xf numFmtId="178" fontId="29" fillId="44" borderId="26" xfId="3" applyNumberFormat="1" applyFont="1" applyFill="1" applyBorder="1" applyAlignment="1">
      <alignment horizontal="right" vertical="center" shrinkToFit="1"/>
    </xf>
    <xf numFmtId="178" fontId="36" fillId="42" borderId="24" xfId="3" applyNumberFormat="1" applyFont="1" applyFill="1" applyBorder="1" applyAlignment="1">
      <alignment horizontal="right" vertical="center" shrinkToFit="1"/>
    </xf>
    <xf numFmtId="0" fontId="29" fillId="44" borderId="13" xfId="6" applyNumberFormat="1" applyFont="1" applyFill="1" applyBorder="1" applyAlignment="1">
      <alignment vertical="center" shrinkToFit="1"/>
    </xf>
    <xf numFmtId="178" fontId="29" fillId="42" borderId="24" xfId="3" applyNumberFormat="1" applyFont="1" applyFill="1" applyBorder="1" applyAlignment="1">
      <alignment horizontal="right" vertical="center" shrinkToFit="1"/>
    </xf>
    <xf numFmtId="9" fontId="29" fillId="0" borderId="25" xfId="2" applyFont="1" applyFill="1" applyBorder="1" applyAlignment="1">
      <alignment horizontal="right" vertical="center"/>
    </xf>
    <xf numFmtId="0" fontId="36" fillId="0" borderId="13" xfId="6" applyNumberFormat="1" applyFont="1" applyFill="1" applyBorder="1" applyAlignment="1">
      <alignment horizontal="left" vertical="center" wrapText="1" shrinkToFit="1"/>
    </xf>
    <xf numFmtId="0" fontId="64" fillId="0" borderId="0" xfId="4" applyFont="1">
      <alignment vertical="center"/>
    </xf>
    <xf numFmtId="41" fontId="65" fillId="0" borderId="0" xfId="1" applyFont="1">
      <alignment vertical="center"/>
    </xf>
    <xf numFmtId="10" fontId="26" fillId="0" borderId="0" xfId="2" applyNumberFormat="1" applyFont="1">
      <alignment vertical="center"/>
    </xf>
    <xf numFmtId="178" fontId="56" fillId="39" borderId="51" xfId="4" applyNumberFormat="1" applyFont="1" applyFill="1" applyBorder="1">
      <alignment vertical="center"/>
    </xf>
    <xf numFmtId="176" fontId="38" fillId="0" borderId="0" xfId="4" applyNumberFormat="1" applyFont="1" applyFill="1" applyBorder="1" applyAlignment="1">
      <alignment horizontal="right" vertical="center"/>
    </xf>
    <xf numFmtId="41" fontId="39" fillId="0" borderId="0" xfId="9" applyFont="1" applyFill="1" applyBorder="1">
      <alignment vertical="center"/>
    </xf>
    <xf numFmtId="41" fontId="66" fillId="0" borderId="0" xfId="9" applyFont="1" applyFill="1" applyBorder="1">
      <alignment vertical="center"/>
    </xf>
    <xf numFmtId="41" fontId="39" fillId="40" borderId="53" xfId="9" applyFont="1" applyFill="1" applyBorder="1" applyAlignment="1">
      <alignment horizontal="center" vertical="center"/>
    </xf>
    <xf numFmtId="41" fontId="39" fillId="40" borderId="0" xfId="9" applyFont="1" applyFill="1" applyBorder="1" applyAlignment="1">
      <alignment horizontal="center" vertical="center"/>
    </xf>
    <xf numFmtId="41" fontId="39" fillId="40" borderId="0" xfId="9" applyFont="1" applyFill="1" applyAlignment="1">
      <alignment horizontal="center" vertical="center"/>
    </xf>
    <xf numFmtId="41" fontId="56" fillId="39" borderId="0" xfId="9" applyFont="1" applyFill="1" applyAlignment="1">
      <alignment horizontal="center" vertical="center"/>
    </xf>
    <xf numFmtId="176" fontId="38" fillId="40" borderId="53" xfId="4" applyNumberFormat="1" applyFont="1" applyFill="1" applyBorder="1" applyAlignment="1">
      <alignment horizontal="right" vertical="center"/>
    </xf>
    <xf numFmtId="41" fontId="38" fillId="40" borderId="53" xfId="9" applyFont="1" applyFill="1" applyBorder="1" applyAlignment="1">
      <alignment horizontal="center" vertical="center"/>
    </xf>
    <xf numFmtId="176" fontId="26" fillId="0" borderId="0" xfId="4" applyNumberFormat="1" applyFont="1" applyAlignment="1">
      <alignment horizontal="center" vertical="center"/>
    </xf>
    <xf numFmtId="176" fontId="39" fillId="40" borderId="0" xfId="9" applyNumberFormat="1" applyFont="1" applyFill="1" applyBorder="1" applyAlignment="1">
      <alignment horizontal="right" vertical="center"/>
    </xf>
    <xf numFmtId="41" fontId="39" fillId="40" borderId="0" xfId="9" applyFont="1" applyFill="1" applyBorder="1" applyAlignment="1">
      <alignment horizontal="center" vertical="center"/>
    </xf>
    <xf numFmtId="176" fontId="39" fillId="40" borderId="52" xfId="9" applyNumberFormat="1" applyFont="1" applyFill="1" applyBorder="1" applyAlignment="1">
      <alignment horizontal="right" vertical="center"/>
    </xf>
    <xf numFmtId="41" fontId="39" fillId="40" borderId="52" xfId="9" applyFont="1" applyFill="1" applyBorder="1" applyAlignment="1">
      <alignment horizontal="center" vertical="center"/>
    </xf>
    <xf numFmtId="176" fontId="38" fillId="40" borderId="52" xfId="4" applyNumberFormat="1" applyFont="1" applyFill="1" applyBorder="1" applyAlignment="1">
      <alignment horizontal="left" vertical="center"/>
    </xf>
    <xf numFmtId="176" fontId="38" fillId="40" borderId="52" xfId="4" applyNumberFormat="1" applyFont="1" applyFill="1" applyBorder="1" applyAlignment="1">
      <alignment horizontal="center" vertical="center"/>
    </xf>
    <xf numFmtId="176" fontId="39" fillId="40" borderId="53" xfId="9" applyNumberFormat="1" applyFont="1" applyFill="1" applyBorder="1" applyAlignment="1">
      <alignment horizontal="right" vertical="center"/>
    </xf>
    <xf numFmtId="41" fontId="39" fillId="40" borderId="53" xfId="9" applyFont="1" applyFill="1" applyBorder="1" applyAlignment="1">
      <alignment horizontal="center" vertical="center"/>
    </xf>
    <xf numFmtId="41" fontId="22" fillId="0" borderId="28" xfId="3" applyFont="1" applyFill="1" applyBorder="1" applyAlignment="1">
      <alignment horizontal="center" vertical="center"/>
    </xf>
    <xf numFmtId="41" fontId="22" fillId="0" borderId="35" xfId="3" applyFont="1" applyFill="1" applyBorder="1" applyAlignment="1">
      <alignment horizontal="center" vertical="center"/>
    </xf>
    <xf numFmtId="178" fontId="38" fillId="37" borderId="40" xfId="9" applyNumberFormat="1" applyFont="1" applyFill="1" applyBorder="1" applyAlignment="1">
      <alignment horizontal="center" vertical="center"/>
    </xf>
    <xf numFmtId="178" fontId="38" fillId="37" borderId="41" xfId="9" applyNumberFormat="1" applyFont="1" applyFill="1" applyBorder="1" applyAlignment="1">
      <alignment horizontal="center" vertical="center"/>
    </xf>
    <xf numFmtId="178" fontId="38" fillId="37" borderId="42" xfId="9" applyNumberFormat="1" applyFont="1" applyFill="1" applyBorder="1" applyAlignment="1">
      <alignment horizontal="center" vertical="center"/>
    </xf>
    <xf numFmtId="41" fontId="38" fillId="37" borderId="44" xfId="9" applyFont="1" applyFill="1" applyBorder="1" applyAlignment="1">
      <alignment horizontal="center" vertical="center"/>
    </xf>
    <xf numFmtId="41" fontId="38" fillId="37" borderId="45" xfId="9" applyFont="1" applyFill="1" applyBorder="1" applyAlignment="1">
      <alignment horizontal="center" vertical="center"/>
    </xf>
    <xf numFmtId="41" fontId="38" fillId="37" borderId="46" xfId="9" applyFont="1" applyFill="1" applyBorder="1" applyAlignment="1">
      <alignment horizontal="center" vertical="center"/>
    </xf>
    <xf numFmtId="178" fontId="38" fillId="37" borderId="48" xfId="4" applyNumberFormat="1" applyFont="1" applyFill="1" applyBorder="1" applyAlignment="1">
      <alignment horizontal="center" vertical="center"/>
    </xf>
    <xf numFmtId="178" fontId="38" fillId="37" borderId="49" xfId="4" applyNumberFormat="1" applyFont="1" applyFill="1" applyBorder="1" applyAlignment="1">
      <alignment horizontal="center" vertical="center"/>
    </xf>
    <xf numFmtId="178" fontId="38" fillId="37" borderId="50" xfId="4" applyNumberFormat="1" applyFont="1" applyFill="1" applyBorder="1" applyAlignment="1">
      <alignment horizontal="center" vertical="center"/>
    </xf>
    <xf numFmtId="41" fontId="22" fillId="0" borderId="24" xfId="3" applyFont="1" applyFill="1" applyBorder="1" applyAlignment="1">
      <alignment horizontal="center" vertical="center"/>
    </xf>
    <xf numFmtId="41" fontId="22" fillId="0" borderId="21" xfId="3" applyFont="1" applyFill="1" applyBorder="1" applyAlignment="1">
      <alignment horizontal="center" vertical="center"/>
    </xf>
    <xf numFmtId="0" fontId="29" fillId="0" borderId="25" xfId="4" applyFont="1" applyFill="1" applyBorder="1" applyAlignment="1">
      <alignment horizontal="center" vertical="center"/>
    </xf>
    <xf numFmtId="0" fontId="29" fillId="0" borderId="31" xfId="4" applyFont="1" applyFill="1" applyBorder="1" applyAlignment="1">
      <alignment horizontal="center" vertical="center"/>
    </xf>
    <xf numFmtId="41" fontId="29" fillId="0" borderId="25" xfId="3" applyFont="1" applyFill="1" applyBorder="1" applyAlignment="1">
      <alignment horizontal="center" vertical="center" wrapText="1"/>
    </xf>
    <xf numFmtId="41" fontId="29" fillId="0" borderId="25" xfId="3" applyFont="1" applyFill="1" applyBorder="1" applyAlignment="1">
      <alignment horizontal="center" vertical="center"/>
    </xf>
    <xf numFmtId="41" fontId="22" fillId="0" borderId="29" xfId="3" applyFont="1" applyFill="1" applyBorder="1" applyAlignment="1">
      <alignment horizontal="center" vertical="center"/>
    </xf>
    <xf numFmtId="41" fontId="29" fillId="0" borderId="30" xfId="3" applyFont="1" applyFill="1" applyBorder="1" applyAlignment="1">
      <alignment horizontal="center" vertical="center"/>
    </xf>
    <xf numFmtId="41" fontId="29" fillId="0" borderId="31" xfId="3" applyFont="1" applyFill="1" applyBorder="1" applyAlignment="1">
      <alignment horizontal="center" vertical="center"/>
    </xf>
    <xf numFmtId="0" fontId="29" fillId="0" borderId="25" xfId="4" applyFont="1" applyBorder="1" applyAlignment="1">
      <alignment horizontal="center" vertical="center"/>
    </xf>
    <xf numFmtId="0" fontId="29" fillId="44" borderId="32" xfId="6" applyNumberFormat="1" applyFont="1" applyFill="1" applyBorder="1" applyAlignment="1">
      <alignment horizontal="left" vertical="center" shrinkToFit="1"/>
    </xf>
    <xf numFmtId="0" fontId="29" fillId="44" borderId="33" xfId="6" applyNumberFormat="1" applyFont="1" applyFill="1" applyBorder="1" applyAlignment="1">
      <alignment horizontal="left" vertical="center" shrinkToFit="1"/>
    </xf>
    <xf numFmtId="0" fontId="29" fillId="44" borderId="34" xfId="6" applyNumberFormat="1" applyFont="1" applyFill="1" applyBorder="1" applyAlignment="1">
      <alignment horizontal="left" vertical="center" shrinkToFit="1"/>
    </xf>
    <xf numFmtId="41" fontId="29" fillId="0" borderId="22" xfId="3" applyFont="1" applyFill="1" applyBorder="1" applyAlignment="1">
      <alignment horizontal="center" vertical="center"/>
    </xf>
    <xf numFmtId="41" fontId="29" fillId="0" borderId="30" xfId="3" applyFont="1" applyFill="1" applyBorder="1" applyAlignment="1">
      <alignment horizontal="center" vertical="center" wrapText="1"/>
    </xf>
    <xf numFmtId="41" fontId="29" fillId="0" borderId="22" xfId="3" applyFont="1" applyFill="1" applyBorder="1" applyAlignment="1">
      <alignment horizontal="center" vertical="center" wrapText="1"/>
    </xf>
    <xf numFmtId="0" fontId="29" fillId="0" borderId="32" xfId="6" applyNumberFormat="1" applyFont="1" applyFill="1" applyBorder="1" applyAlignment="1">
      <alignment horizontal="left" vertical="center" wrapText="1" shrinkToFit="1"/>
    </xf>
    <xf numFmtId="0" fontId="29" fillId="0" borderId="34" xfId="6" applyNumberFormat="1" applyFont="1" applyFill="1" applyBorder="1" applyAlignment="1">
      <alignment horizontal="left" vertical="center" wrapText="1" shrinkToFit="1"/>
    </xf>
    <xf numFmtId="0" fontId="49" fillId="0" borderId="32" xfId="6" applyNumberFormat="1" applyFont="1" applyFill="1" applyBorder="1" applyAlignment="1">
      <alignment horizontal="left" vertical="center" wrapText="1" shrinkToFit="1"/>
    </xf>
    <xf numFmtId="0" fontId="49" fillId="0" borderId="34" xfId="6" applyNumberFormat="1" applyFont="1" applyFill="1" applyBorder="1" applyAlignment="1">
      <alignment horizontal="left" vertical="center" shrinkToFit="1"/>
    </xf>
    <xf numFmtId="178" fontId="30" fillId="42" borderId="16" xfId="6" applyNumberFormat="1" applyFont="1" applyFill="1" applyBorder="1" applyAlignment="1">
      <alignment horizontal="center" vertical="center" shrinkToFit="1"/>
    </xf>
    <xf numFmtId="0" fontId="22" fillId="35" borderId="17" xfId="5" applyFont="1" applyFill="1" applyBorder="1" applyAlignment="1">
      <alignment horizontal="center" vertical="center"/>
    </xf>
    <xf numFmtId="0" fontId="22" fillId="35" borderId="21" xfId="5" applyFont="1" applyFill="1" applyBorder="1" applyAlignment="1">
      <alignment horizontal="center" vertical="center"/>
    </xf>
    <xf numFmtId="0" fontId="22" fillId="35" borderId="18" xfId="5" applyFont="1" applyFill="1" applyBorder="1" applyAlignment="1">
      <alignment horizontal="center" vertical="center"/>
    </xf>
    <xf numFmtId="0" fontId="22" fillId="35" borderId="22" xfId="5" applyFont="1" applyFill="1" applyBorder="1" applyAlignment="1">
      <alignment horizontal="center" vertical="center"/>
    </xf>
    <xf numFmtId="0" fontId="22" fillId="35" borderId="19" xfId="5" applyFont="1" applyFill="1" applyBorder="1" applyAlignment="1">
      <alignment horizontal="center" vertical="center"/>
    </xf>
    <xf numFmtId="0" fontId="22" fillId="35" borderId="23" xfId="5" applyFont="1" applyFill="1" applyBorder="1" applyAlignment="1">
      <alignment horizontal="center" vertical="center"/>
    </xf>
    <xf numFmtId="0" fontId="32" fillId="34" borderId="20" xfId="6" applyFont="1" applyFill="1" applyBorder="1" applyAlignment="1">
      <alignment horizontal="center" vertical="center" shrinkToFit="1"/>
    </xf>
    <xf numFmtId="0" fontId="32" fillId="34" borderId="10" xfId="6" applyFont="1" applyFill="1" applyBorder="1" applyAlignment="1">
      <alignment horizontal="center" vertical="center" shrinkToFit="1"/>
    </xf>
    <xf numFmtId="0" fontId="32" fillId="34" borderId="11" xfId="6" applyFont="1" applyFill="1" applyBorder="1" applyAlignment="1">
      <alignment horizontal="center" vertical="center" shrinkToFit="1"/>
    </xf>
    <xf numFmtId="41" fontId="19" fillId="0" borderId="0" xfId="3" applyFont="1" applyFill="1" applyAlignment="1">
      <alignment horizontal="center" vertical="center"/>
    </xf>
    <xf numFmtId="41" fontId="22" fillId="0" borderId="0" xfId="3" applyFont="1" applyFill="1" applyAlignment="1">
      <alignment horizontal="center" vertical="center"/>
    </xf>
    <xf numFmtId="0" fontId="25" fillId="0" borderId="0" xfId="4" applyFont="1" applyFill="1" applyBorder="1" applyAlignment="1">
      <alignment horizontal="left" vertical="center" wrapText="1" shrinkToFit="1"/>
    </xf>
    <xf numFmtId="0" fontId="51" fillId="0" borderId="20" xfId="0" applyFont="1" applyFill="1" applyBorder="1" applyAlignment="1">
      <alignment horizontal="center" vertical="center" wrapText="1" shrinkToFit="1"/>
    </xf>
    <xf numFmtId="0" fontId="51" fillId="0" borderId="70" xfId="0" applyFont="1" applyFill="1" applyBorder="1" applyAlignment="1">
      <alignment horizontal="center" vertical="center" wrapText="1" shrinkToFit="1"/>
    </xf>
    <xf numFmtId="0" fontId="51" fillId="0" borderId="59" xfId="0" applyFont="1" applyFill="1" applyBorder="1" applyAlignment="1">
      <alignment horizontal="center" vertical="center" wrapText="1" shrinkToFit="1"/>
    </xf>
    <xf numFmtId="0" fontId="51" fillId="0" borderId="60" xfId="0" applyFont="1" applyFill="1" applyBorder="1" applyAlignment="1">
      <alignment horizontal="center" vertical="center" wrapText="1" shrinkToFit="1"/>
    </xf>
    <xf numFmtId="0" fontId="51" fillId="0" borderId="63" xfId="0" applyFont="1" applyFill="1" applyBorder="1" applyAlignment="1">
      <alignment horizontal="center" vertical="center" wrapText="1" shrinkToFit="1"/>
    </xf>
    <xf numFmtId="0" fontId="51" fillId="0" borderId="64" xfId="0" applyFont="1" applyFill="1" applyBorder="1" applyAlignment="1">
      <alignment horizontal="center" vertical="center" wrapText="1" shrinkToFit="1"/>
    </xf>
    <xf numFmtId="0" fontId="52" fillId="0" borderId="67" xfId="0" applyFont="1" applyFill="1" applyBorder="1" applyAlignment="1">
      <alignment horizontal="center" vertical="center" wrapText="1" shrinkToFit="1"/>
    </xf>
    <xf numFmtId="0" fontId="52" fillId="0" borderId="11" xfId="0" applyFont="1" applyFill="1" applyBorder="1" applyAlignment="1">
      <alignment horizontal="center" vertical="center" wrapText="1" shrinkToFit="1"/>
    </xf>
    <xf numFmtId="0" fontId="52" fillId="0" borderId="68" xfId="0" applyFont="1" applyFill="1" applyBorder="1" applyAlignment="1">
      <alignment horizontal="center" vertical="center" wrapText="1" shrinkToFit="1"/>
    </xf>
    <xf numFmtId="0" fontId="52" fillId="0" borderId="13" xfId="0" applyFont="1" applyFill="1" applyBorder="1" applyAlignment="1">
      <alignment horizontal="center" vertical="center" wrapText="1" shrinkToFit="1"/>
    </xf>
    <xf numFmtId="0" fontId="52" fillId="0" borderId="69" xfId="93" applyFont="1" applyFill="1" applyBorder="1" applyAlignment="1">
      <alignment horizontal="center" vertical="center"/>
    </xf>
    <xf numFmtId="0" fontId="52" fillId="0" borderId="15" xfId="93" applyFont="1" applyFill="1" applyBorder="1" applyAlignment="1">
      <alignment horizontal="center" vertical="center"/>
    </xf>
    <xf numFmtId="0" fontId="58" fillId="0" borderId="0" xfId="3" applyNumberFormat="1" applyFont="1" applyFill="1" applyAlignment="1">
      <alignment horizontal="center" vertical="center"/>
    </xf>
    <xf numFmtId="0" fontId="22" fillId="35" borderId="30" xfId="5" applyFont="1" applyFill="1" applyBorder="1" applyAlignment="1">
      <alignment horizontal="center" vertical="center"/>
    </xf>
    <xf numFmtId="0" fontId="22" fillId="35" borderId="65" xfId="5" applyFont="1" applyFill="1" applyBorder="1" applyAlignment="1">
      <alignment horizontal="center" vertical="center"/>
    </xf>
    <xf numFmtId="0" fontId="32" fillId="34" borderId="59" xfId="6" applyFont="1" applyFill="1" applyBorder="1" applyAlignment="1">
      <alignment horizontal="center" vertical="center" shrinkToFit="1"/>
    </xf>
    <xf numFmtId="0" fontId="32" fillId="34" borderId="12" xfId="6" applyFont="1" applyFill="1" applyBorder="1" applyAlignment="1">
      <alignment horizontal="center" vertical="center" shrinkToFit="1"/>
    </xf>
    <xf numFmtId="0" fontId="32" fillId="34" borderId="13" xfId="6" applyFont="1" applyFill="1" applyBorder="1" applyAlignment="1">
      <alignment horizontal="center" vertical="center" shrinkToFit="1"/>
    </xf>
    <xf numFmtId="41" fontId="22" fillId="0" borderId="25" xfId="3" applyFont="1" applyFill="1" applyBorder="1" applyAlignment="1">
      <alignment horizontal="center" vertical="center"/>
    </xf>
    <xf numFmtId="41" fontId="22" fillId="0" borderId="30" xfId="3" applyFont="1" applyFill="1" applyBorder="1" applyAlignment="1">
      <alignment horizontal="center" vertical="center"/>
    </xf>
    <xf numFmtId="41" fontId="22" fillId="0" borderId="22" xfId="3" applyFont="1" applyFill="1" applyBorder="1" applyAlignment="1">
      <alignment horizontal="center" vertical="center"/>
    </xf>
    <xf numFmtId="0" fontId="38" fillId="37" borderId="27" xfId="4" applyFont="1" applyFill="1" applyBorder="1" applyAlignment="1">
      <alignment horizontal="center" vertical="center"/>
    </xf>
    <xf numFmtId="0" fontId="38" fillId="37" borderId="12" xfId="4" applyFont="1" applyFill="1" applyBorder="1" applyAlignment="1">
      <alignment horizontal="center" vertical="center"/>
    </xf>
    <xf numFmtId="0" fontId="38" fillId="37" borderId="13" xfId="4" applyFont="1" applyFill="1" applyBorder="1" applyAlignment="1">
      <alignment horizontal="center" vertical="center"/>
    </xf>
    <xf numFmtId="178" fontId="38" fillId="37" borderId="12" xfId="9" applyNumberFormat="1" applyFont="1" applyFill="1" applyBorder="1" applyAlignment="1">
      <alignment horizontal="center" vertical="center"/>
    </xf>
    <xf numFmtId="178" fontId="38" fillId="37" borderId="66" xfId="9" applyNumberFormat="1" applyFont="1" applyFill="1" applyBorder="1" applyAlignment="1">
      <alignment horizontal="center" vertical="center"/>
    </xf>
  </cellXfs>
  <cellStyles count="99">
    <cellStyle name="20% - 강조색1 2" xfId="10"/>
    <cellStyle name="20% - 강조색2 2" xfId="11"/>
    <cellStyle name="20% - 강조색3 2" xfId="12"/>
    <cellStyle name="20% - 강조색4 2" xfId="13"/>
    <cellStyle name="20% - 강조색5 2" xfId="14"/>
    <cellStyle name="20% - 강조색6 2" xfId="15"/>
    <cellStyle name="40% - 강조색1 2" xfId="16"/>
    <cellStyle name="40% - 강조색2 2" xfId="17"/>
    <cellStyle name="40% - 강조색3 2" xfId="18"/>
    <cellStyle name="40% - 강조색4 2" xfId="19"/>
    <cellStyle name="40% - 강조색5 2" xfId="20"/>
    <cellStyle name="40% - 강조색6 2" xfId="21"/>
    <cellStyle name="60% - 강조색1 2" xfId="22"/>
    <cellStyle name="60% - 강조색2 2" xfId="23"/>
    <cellStyle name="60% - 강조색3 2" xfId="24"/>
    <cellStyle name="60% - 강조색4 2" xfId="25"/>
    <cellStyle name="60% - 강조색5 2" xfId="26"/>
    <cellStyle name="60% - 강조색6 2" xfId="27"/>
    <cellStyle name="강조색1 2" xfId="28"/>
    <cellStyle name="강조색1 3" xfId="29"/>
    <cellStyle name="강조색2 2" xfId="30"/>
    <cellStyle name="강조색3 2" xfId="31"/>
    <cellStyle name="강조색4 2" xfId="32"/>
    <cellStyle name="강조색5 2" xfId="33"/>
    <cellStyle name="강조색6 2" xfId="34"/>
    <cellStyle name="경고문 2" xfId="35"/>
    <cellStyle name="계산 2" xfId="36"/>
    <cellStyle name="나쁨 2" xfId="37"/>
    <cellStyle name="메모 2" xfId="38"/>
    <cellStyle name="백분율" xfId="2" builtinId="5"/>
    <cellStyle name="백분율 2" xfId="39"/>
    <cellStyle name="백분율 3" xfId="40"/>
    <cellStyle name="백분율 3 2" xfId="41"/>
    <cellStyle name="보통 2" xfId="42"/>
    <cellStyle name="설명 텍스트 2" xfId="43"/>
    <cellStyle name="셀 확인 2" xfId="44"/>
    <cellStyle name="쉼표 [0]" xfId="1" builtinId="6"/>
    <cellStyle name="쉼표 [0] 10" xfId="45"/>
    <cellStyle name="쉼표 [0] 10 2" xfId="3"/>
    <cellStyle name="쉼표 [0] 2" xfId="46"/>
    <cellStyle name="쉼표 [0] 2 2" xfId="47"/>
    <cellStyle name="쉼표 [0] 2 3" xfId="48"/>
    <cellStyle name="쉼표 [0] 2 3 2" xfId="49"/>
    <cellStyle name="쉼표 [0] 2 4" xfId="50"/>
    <cellStyle name="쉼표 [0] 2 4 2" xfId="51"/>
    <cellStyle name="쉼표 [0] 2 4 3" xfId="9"/>
    <cellStyle name="쉼표 [0] 2 5" xfId="52"/>
    <cellStyle name="쉼표 [0] 3" xfId="53"/>
    <cellStyle name="쉼표 [0] 4" xfId="54"/>
    <cellStyle name="쉼표 [0] 5" xfId="55"/>
    <cellStyle name="쉼표 [0] 6" xfId="56"/>
    <cellStyle name="쉼표 [0] 7" xfId="57"/>
    <cellStyle name="연결된 셀 2" xfId="58"/>
    <cellStyle name="요약 2" xfId="59"/>
    <cellStyle name="입력 2" xfId="60"/>
    <cellStyle name="제목 1 2" xfId="61"/>
    <cellStyle name="제목 1 3" xfId="62"/>
    <cellStyle name="제목 2 2" xfId="63"/>
    <cellStyle name="제목 3 2" xfId="64"/>
    <cellStyle name="제목 4 2" xfId="65"/>
    <cellStyle name="제목 5" xfId="66"/>
    <cellStyle name="좋음 2" xfId="67"/>
    <cellStyle name="출력 2" xfId="68"/>
    <cellStyle name="통화 [0] 2" xfId="69"/>
    <cellStyle name="통화 [0] 2 2" xfId="70"/>
    <cellStyle name="통화 [0] 2 3" xfId="71"/>
    <cellStyle name="통화 [0] 3" xfId="72"/>
    <cellStyle name="표준" xfId="0" builtinId="0"/>
    <cellStyle name="표준 10" xfId="73"/>
    <cellStyle name="표준 10 2" xfId="94"/>
    <cellStyle name="표준 11" xfId="74"/>
    <cellStyle name="표준 11 2" xfId="5"/>
    <cellStyle name="표준 12" xfId="75"/>
    <cellStyle name="표준 12 2" xfId="95"/>
    <cellStyle name="표준 13" xfId="96"/>
    <cellStyle name="표준 14" xfId="97"/>
    <cellStyle name="표준 2" xfId="76"/>
    <cellStyle name="표준 2 2" xfId="77"/>
    <cellStyle name="표준 2 3" xfId="78"/>
    <cellStyle name="표준 2 4" xfId="79"/>
    <cellStyle name="표준 2 5" xfId="80"/>
    <cellStyle name="표준 2 5 2" xfId="4"/>
    <cellStyle name="표준 2 6" xfId="81"/>
    <cellStyle name="표준 2 7" xfId="98"/>
    <cellStyle name="표준 3" xfId="82"/>
    <cellStyle name="표준 3 2" xfId="83"/>
    <cellStyle name="표준 4" xfId="84"/>
    <cellStyle name="표준 4 2" xfId="85"/>
    <cellStyle name="표준 5" xfId="86"/>
    <cellStyle name="표준 6" xfId="87"/>
    <cellStyle name="표준 7" xfId="88"/>
    <cellStyle name="표준 8" xfId="89"/>
    <cellStyle name="표준 9" xfId="90"/>
    <cellStyle name="표준 9 2" xfId="91"/>
    <cellStyle name="표준_2006 지방행정혁신 한마당(정산)" xfId="93"/>
    <cellStyle name="표준_계약예산-2차(오승희) 2" xfId="6"/>
    <cellStyle name="표준_디자인포럼정산(최종)_제7회 산업디자인진흥대회 2" xfId="7"/>
    <cellStyle name="표준_산출내역업체리스트 2" xfId="8"/>
    <cellStyle name="하이퍼링크 2" xfId="92"/>
  </cellStyles>
  <dxfs count="0"/>
  <tableStyles count="0" defaultTableStyle="TableStyleMedium9" defaultPivotStyle="PivotStyleLight16"/>
  <colors>
    <mruColors>
      <color rgb="FF008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ject\Ubicomm\!&#54665;&#49324;&#45936;&#51060;&#53552;\6220_ICAA\Showreport\5030_IT_INSIGHT(IBM)\Report\5030.IBM.20090913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221;&#51228;&#49324;&#54924;&#50672;&#44396;&#50896;/&#50500;&#49884;&#50500;&#48120;&#47000;&#54252;&#47100;(AFF)/Asia%20Future%20Forum%202017/&#44592;&#50504;&#48143;&#54408;&#51032;&#51088;&#47308;/2017AFF&#44592;&#50504;&#48512;&#49549;&#49436;&#47448;/AFF%202017%20&#53685;&#54633;&#50672;&#49324;&#44288;&#47532;_ver.20171031(&#54620;&#44200;&#47112;&#44288;&#47532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4221;&#51228;&#49324;&#54924;&#50672;&#44396;&#50896;\&#50500;&#49884;&#50500;&#48120;&#47000;&#54252;&#47100;(AFF)\Asia%20Future%20Forum%202017\&#44592;&#50504;&#48143;&#54408;&#51032;&#51088;&#47308;\2017AFF&#44592;&#50504;&#48512;&#49549;&#49436;&#47448;\AFF%202017%20&#53685;&#54633;&#50672;&#49324;&#44288;&#47532;_ver.20171031(&#54620;&#44200;&#47112;&#44288;&#475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전체리스트"/>
      <sheetName val="선착순경품담청자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해외연사료"/>
      <sheetName val="국내연사료"/>
      <sheetName val="전체 연사 상세정보"/>
    </sheetNames>
    <sheetDataSet>
      <sheetData sheetId="0">
        <row r="3">
          <cell r="E3" t="str">
            <v>smoking</v>
          </cell>
          <cell r="F3" t="str">
            <v>예약완료</v>
          </cell>
          <cell r="G3" t="str">
            <v>1박</v>
          </cell>
          <cell r="H3">
            <v>43051</v>
          </cell>
          <cell r="I3">
            <v>43054</v>
          </cell>
          <cell r="K3" t="str">
            <v>제출</v>
          </cell>
        </row>
        <row r="4">
          <cell r="E4" t="str">
            <v>non-smoking</v>
          </cell>
          <cell r="F4" t="str">
            <v>예약필요</v>
          </cell>
          <cell r="G4" t="str">
            <v>2박</v>
          </cell>
          <cell r="H4">
            <v>43052</v>
          </cell>
          <cell r="I4">
            <v>43055</v>
          </cell>
          <cell r="K4" t="str">
            <v>미제출</v>
          </cell>
        </row>
        <row r="5">
          <cell r="F5" t="str">
            <v>미지원</v>
          </cell>
          <cell r="G5" t="str">
            <v>3박</v>
          </cell>
          <cell r="H5">
            <v>43053</v>
          </cell>
          <cell r="I5">
            <v>43056</v>
          </cell>
          <cell r="K5" t="str">
            <v>번역중</v>
          </cell>
        </row>
        <row r="6">
          <cell r="G6" t="str">
            <v>4박</v>
          </cell>
          <cell r="H6">
            <v>43054</v>
          </cell>
          <cell r="I6">
            <v>43057</v>
          </cell>
          <cell r="K6" t="str">
            <v>번역완료</v>
          </cell>
        </row>
        <row r="7">
          <cell r="G7" t="str">
            <v>5박</v>
          </cell>
          <cell r="H7">
            <v>43055</v>
          </cell>
          <cell r="I7">
            <v>43058</v>
          </cell>
          <cell r="K7" t="str">
            <v>불참</v>
          </cell>
        </row>
        <row r="8">
          <cell r="G8" t="str">
            <v>미지원</v>
          </cell>
          <cell r="I8" t="str">
            <v>미지원</v>
          </cell>
          <cell r="K8" t="str">
            <v>참석</v>
          </cell>
        </row>
        <row r="9">
          <cell r="K9" t="str">
            <v>미정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해외연사료"/>
      <sheetName val="국내연사료"/>
      <sheetName val="전체 연사 상세정보"/>
    </sheetNames>
    <sheetDataSet>
      <sheetData sheetId="0">
        <row r="3">
          <cell r="E3" t="str">
            <v>smoking</v>
          </cell>
          <cell r="F3" t="str">
            <v>예약완료</v>
          </cell>
          <cell r="G3" t="str">
            <v>1박</v>
          </cell>
          <cell r="H3">
            <v>43051</v>
          </cell>
          <cell r="I3">
            <v>43054</v>
          </cell>
          <cell r="K3" t="str">
            <v>제출</v>
          </cell>
        </row>
        <row r="4">
          <cell r="E4" t="str">
            <v>non-smoking</v>
          </cell>
          <cell r="F4" t="str">
            <v>예약필요</v>
          </cell>
          <cell r="G4" t="str">
            <v>2박</v>
          </cell>
          <cell r="H4">
            <v>43052</v>
          </cell>
          <cell r="I4">
            <v>43055</v>
          </cell>
          <cell r="K4" t="str">
            <v>미제출</v>
          </cell>
        </row>
        <row r="5">
          <cell r="F5" t="str">
            <v>미지원</v>
          </cell>
          <cell r="G5" t="str">
            <v>3박</v>
          </cell>
          <cell r="H5">
            <v>43053</v>
          </cell>
          <cell r="I5">
            <v>43056</v>
          </cell>
          <cell r="K5" t="str">
            <v>번역중</v>
          </cell>
        </row>
        <row r="6">
          <cell r="G6" t="str">
            <v>4박</v>
          </cell>
          <cell r="H6">
            <v>43054</v>
          </cell>
          <cell r="I6">
            <v>43057</v>
          </cell>
          <cell r="K6" t="str">
            <v>번역완료</v>
          </cell>
        </row>
        <row r="7">
          <cell r="G7" t="str">
            <v>5박</v>
          </cell>
          <cell r="H7">
            <v>43055</v>
          </cell>
          <cell r="I7">
            <v>43058</v>
          </cell>
          <cell r="K7" t="str">
            <v>불참</v>
          </cell>
        </row>
        <row r="8">
          <cell r="G8" t="str">
            <v>미지원</v>
          </cell>
          <cell r="I8" t="str">
            <v>미지원</v>
          </cell>
          <cell r="K8" t="str">
            <v>참석</v>
          </cell>
        </row>
        <row r="9">
          <cell r="K9" t="str">
            <v>미정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0"/>
  <sheetViews>
    <sheetView showGridLines="0" tabSelected="1" zoomScaleNormal="100" zoomScaleSheetLayoutView="55" workbookViewId="0">
      <selection activeCell="B2" sqref="B2"/>
    </sheetView>
  </sheetViews>
  <sheetFormatPr defaultColWidth="9" defaultRowHeight="15.75"/>
  <cols>
    <col min="1" max="1" width="19.625" style="6" customWidth="1"/>
    <col min="2" max="2" width="36.625" style="94" customWidth="1"/>
    <col min="3" max="3" width="65.75" style="6" customWidth="1"/>
    <col min="4" max="4" width="16.5" style="6" customWidth="1"/>
    <col min="5" max="5" width="8.625" style="95" customWidth="1"/>
    <col min="6" max="6" width="8.625" style="96" customWidth="1"/>
    <col min="7" max="7" width="8.625" style="97" customWidth="1"/>
    <col min="8" max="8" width="8.625" style="98" customWidth="1"/>
    <col min="9" max="9" width="20.875" style="6" customWidth="1"/>
    <col min="10" max="10" width="117" style="101" customWidth="1"/>
    <col min="11" max="11" width="20.625" style="6" bestFit="1" customWidth="1"/>
    <col min="12" max="12" width="14.625" style="6" bestFit="1" customWidth="1"/>
    <col min="13" max="16384" width="9" style="6"/>
  </cols>
  <sheetData>
    <row r="1" spans="1:15" s="1" customFormat="1" ht="32.25" customHeight="1">
      <c r="A1" s="262" t="s">
        <v>260</v>
      </c>
      <c r="B1" s="263"/>
      <c r="C1" s="262"/>
      <c r="D1" s="262"/>
      <c r="E1" s="262"/>
      <c r="F1" s="262"/>
      <c r="G1" s="262"/>
      <c r="H1" s="262"/>
      <c r="I1" s="262"/>
      <c r="J1" s="262"/>
    </row>
    <row r="2" spans="1:15" ht="20.100000000000001" customHeight="1" thickBot="1">
      <c r="A2" s="2" t="s">
        <v>0</v>
      </c>
      <c r="B2" s="3" t="s">
        <v>258</v>
      </c>
      <c r="C2" s="4"/>
      <c r="D2" s="264"/>
      <c r="E2" s="264"/>
      <c r="F2" s="264"/>
      <c r="G2" s="264"/>
      <c r="H2" s="264"/>
      <c r="I2" s="264"/>
      <c r="J2" s="264"/>
    </row>
    <row r="3" spans="1:15" ht="20.100000000000001" customHeight="1">
      <c r="A3" s="7" t="s">
        <v>1</v>
      </c>
      <c r="B3" s="2" t="s">
        <v>2</v>
      </c>
      <c r="C3" s="4"/>
      <c r="D3" s="112"/>
      <c r="E3" s="113"/>
      <c r="F3" s="114"/>
      <c r="G3" s="265" t="s">
        <v>108</v>
      </c>
      <c r="H3" s="266"/>
      <c r="I3" s="271"/>
      <c r="J3" s="272"/>
    </row>
    <row r="4" spans="1:15" ht="20.100000000000001" customHeight="1">
      <c r="A4" s="7" t="s">
        <v>3</v>
      </c>
      <c r="B4" s="2" t="s">
        <v>259</v>
      </c>
      <c r="C4" s="4"/>
      <c r="D4" s="115"/>
      <c r="E4" s="116"/>
      <c r="F4" s="117"/>
      <c r="G4" s="267" t="s">
        <v>109</v>
      </c>
      <c r="H4" s="268"/>
      <c r="I4" s="273"/>
      <c r="J4" s="274"/>
    </row>
    <row r="5" spans="1:15" ht="20.100000000000001" customHeight="1">
      <c r="A5" s="7" t="s">
        <v>4</v>
      </c>
      <c r="B5" s="8" t="s">
        <v>327</v>
      </c>
      <c r="C5" s="4"/>
      <c r="D5" s="118" t="s">
        <v>261</v>
      </c>
      <c r="E5" s="116"/>
      <c r="F5" s="117"/>
      <c r="G5" s="267" t="s">
        <v>110</v>
      </c>
      <c r="H5" s="268"/>
      <c r="I5" s="273"/>
      <c r="J5" s="274"/>
    </row>
    <row r="6" spans="1:15" ht="19.5" customHeight="1">
      <c r="A6" s="7"/>
      <c r="B6" s="9"/>
      <c r="C6" s="10"/>
      <c r="D6" s="118"/>
      <c r="E6" s="116"/>
      <c r="F6" s="117"/>
      <c r="G6" s="267" t="s">
        <v>111</v>
      </c>
      <c r="H6" s="268"/>
      <c r="I6" s="273"/>
      <c r="J6" s="274"/>
    </row>
    <row r="7" spans="1:15" s="10" customFormat="1" ht="21" thickBot="1">
      <c r="A7" s="11" t="s">
        <v>5</v>
      </c>
      <c r="B7" s="12">
        <f>I126</f>
        <v>129100000</v>
      </c>
      <c r="C7" s="158" t="s">
        <v>6</v>
      </c>
      <c r="D7" s="119"/>
      <c r="E7" s="120"/>
      <c r="F7" s="121"/>
      <c r="G7" s="269" t="s">
        <v>112</v>
      </c>
      <c r="H7" s="270"/>
      <c r="I7" s="275"/>
      <c r="J7" s="276"/>
      <c r="K7" s="6"/>
      <c r="L7" s="6"/>
      <c r="M7" s="6"/>
      <c r="N7" s="6"/>
      <c r="O7" s="6"/>
    </row>
    <row r="8" spans="1:15" ht="14.25" customHeight="1" thickTop="1">
      <c r="A8" s="14"/>
      <c r="B8" s="14"/>
      <c r="C8" s="14"/>
      <c r="D8" s="15"/>
      <c r="E8" s="16"/>
      <c r="F8" s="15"/>
      <c r="G8" s="17"/>
      <c r="H8" s="18"/>
      <c r="I8" s="19"/>
      <c r="J8" s="6"/>
    </row>
    <row r="9" spans="1:15" ht="20.100000000000001" customHeight="1" thickBot="1">
      <c r="A9" s="20"/>
      <c r="B9" s="20"/>
      <c r="C9" s="159" t="s">
        <v>180</v>
      </c>
      <c r="D9" s="252"/>
      <c r="E9" s="252"/>
      <c r="F9" s="23"/>
      <c r="G9" s="24"/>
      <c r="H9" s="25"/>
      <c r="I9" s="128" t="s">
        <v>7</v>
      </c>
      <c r="J9" s="26" t="s">
        <v>8</v>
      </c>
    </row>
    <row r="10" spans="1:15" ht="23.25" customHeight="1">
      <c r="A10" s="253" t="s">
        <v>9</v>
      </c>
      <c r="B10" s="255" t="s">
        <v>10</v>
      </c>
      <c r="C10" s="257" t="s">
        <v>11</v>
      </c>
      <c r="D10" s="259" t="s">
        <v>181</v>
      </c>
      <c r="E10" s="260"/>
      <c r="F10" s="260"/>
      <c r="G10" s="260"/>
      <c r="H10" s="260"/>
      <c r="I10" s="261"/>
      <c r="J10" s="27" t="s">
        <v>12</v>
      </c>
    </row>
    <row r="11" spans="1:15" ht="37.5" customHeight="1">
      <c r="A11" s="254"/>
      <c r="B11" s="256"/>
      <c r="C11" s="258"/>
      <c r="D11" s="160" t="s">
        <v>113</v>
      </c>
      <c r="E11" s="28" t="s">
        <v>13</v>
      </c>
      <c r="F11" s="29" t="s">
        <v>14</v>
      </c>
      <c r="G11" s="29" t="s">
        <v>15</v>
      </c>
      <c r="H11" s="29"/>
      <c r="I11" s="30" t="s">
        <v>324</v>
      </c>
      <c r="J11" s="31"/>
    </row>
    <row r="12" spans="1:15" ht="200.25" customHeight="1">
      <c r="A12" s="232" t="s">
        <v>17</v>
      </c>
      <c r="B12" s="135" t="s">
        <v>114</v>
      </c>
      <c r="C12" s="54" t="s">
        <v>182</v>
      </c>
      <c r="D12" s="161"/>
      <c r="E12" s="33">
        <v>1</v>
      </c>
      <c r="F12" s="34" t="s">
        <v>18</v>
      </c>
      <c r="G12" s="35">
        <v>1</v>
      </c>
      <c r="H12" s="36" t="s">
        <v>183</v>
      </c>
      <c r="I12" s="123">
        <f>+D12</f>
        <v>0</v>
      </c>
      <c r="J12" s="110" t="s">
        <v>266</v>
      </c>
    </row>
    <row r="13" spans="1:15" ht="50.1" customHeight="1">
      <c r="A13" s="232"/>
      <c r="B13" s="38" t="s">
        <v>19</v>
      </c>
      <c r="C13" s="39" t="s">
        <v>20</v>
      </c>
      <c r="D13" s="40"/>
      <c r="E13" s="41"/>
      <c r="F13" s="42"/>
      <c r="G13" s="43"/>
      <c r="H13" s="44"/>
      <c r="I13" s="124">
        <f>SUM(I12:I12)</f>
        <v>0</v>
      </c>
      <c r="J13" s="45"/>
    </row>
    <row r="14" spans="1:15" ht="41.1" customHeight="1">
      <c r="A14" s="232" t="s">
        <v>21</v>
      </c>
      <c r="B14" s="236" t="s">
        <v>263</v>
      </c>
      <c r="C14" s="32" t="s">
        <v>22</v>
      </c>
      <c r="D14" s="46">
        <f>88000/1.1</f>
        <v>80000</v>
      </c>
      <c r="E14" s="33">
        <v>40</v>
      </c>
      <c r="F14" s="34" t="s">
        <v>23</v>
      </c>
      <c r="G14" s="35">
        <v>1</v>
      </c>
      <c r="H14" s="36" t="s">
        <v>15</v>
      </c>
      <c r="I14" s="47">
        <f t="shared" ref="I14:I24" si="0">D14*E14*G14</f>
        <v>3200000</v>
      </c>
      <c r="J14" s="50" t="s">
        <v>262</v>
      </c>
    </row>
    <row r="15" spans="1:15" ht="41.1" customHeight="1">
      <c r="A15" s="232"/>
      <c r="B15" s="237"/>
      <c r="C15" s="32" t="s">
        <v>24</v>
      </c>
      <c r="D15" s="46">
        <f>65000/1.1</f>
        <v>59090.909090909088</v>
      </c>
      <c r="E15" s="33">
        <v>10</v>
      </c>
      <c r="F15" s="34" t="s">
        <v>25</v>
      </c>
      <c r="G15" s="35">
        <v>1</v>
      </c>
      <c r="H15" s="36" t="s">
        <v>15</v>
      </c>
      <c r="I15" s="47">
        <f t="shared" si="0"/>
        <v>590909.09090909082</v>
      </c>
      <c r="J15" s="48"/>
    </row>
    <row r="16" spans="1:15" ht="41.1" customHeight="1">
      <c r="A16" s="232"/>
      <c r="B16" s="237" t="s">
        <v>26</v>
      </c>
      <c r="C16" s="32" t="s">
        <v>27</v>
      </c>
      <c r="D16" s="46">
        <f>12000/1.1</f>
        <v>10909.090909090908</v>
      </c>
      <c r="E16" s="33">
        <v>40</v>
      </c>
      <c r="F16" s="34" t="s">
        <v>28</v>
      </c>
      <c r="G16" s="35">
        <v>1</v>
      </c>
      <c r="H16" s="36" t="s">
        <v>29</v>
      </c>
      <c r="I16" s="47">
        <f t="shared" si="0"/>
        <v>436363.63636363635</v>
      </c>
      <c r="J16" s="48" t="s">
        <v>325</v>
      </c>
    </row>
    <row r="17" spans="1:11" ht="41.1" customHeight="1">
      <c r="A17" s="232"/>
      <c r="B17" s="237"/>
      <c r="C17" s="32" t="s">
        <v>30</v>
      </c>
      <c r="D17" s="46">
        <f>15000/1.1</f>
        <v>13636.363636363636</v>
      </c>
      <c r="E17" s="33">
        <v>30</v>
      </c>
      <c r="F17" s="34" t="s">
        <v>28</v>
      </c>
      <c r="G17" s="35">
        <v>1</v>
      </c>
      <c r="H17" s="36" t="s">
        <v>29</v>
      </c>
      <c r="I17" s="47">
        <f t="shared" si="0"/>
        <v>409090.90909090906</v>
      </c>
      <c r="J17" s="49"/>
    </row>
    <row r="18" spans="1:11" ht="41.1" customHeight="1">
      <c r="A18" s="232"/>
      <c r="B18" s="237"/>
      <c r="C18" s="32" t="s">
        <v>31</v>
      </c>
      <c r="D18" s="46">
        <f>7000/1.1</f>
        <v>6363.6363636363631</v>
      </c>
      <c r="E18" s="33">
        <v>1000</v>
      </c>
      <c r="F18" s="34" t="s">
        <v>28</v>
      </c>
      <c r="G18" s="35">
        <v>1</v>
      </c>
      <c r="H18" s="36" t="s">
        <v>29</v>
      </c>
      <c r="I18" s="47">
        <f t="shared" si="0"/>
        <v>6363636.3636363633</v>
      </c>
      <c r="J18" s="250" t="s">
        <v>267</v>
      </c>
    </row>
    <row r="19" spans="1:11" ht="41.1" customHeight="1">
      <c r="A19" s="232"/>
      <c r="B19" s="237"/>
      <c r="C19" s="32" t="s">
        <v>32</v>
      </c>
      <c r="D19" s="46">
        <f>7000/1.1</f>
        <v>6363.6363636363631</v>
      </c>
      <c r="E19" s="33">
        <f>400+200</f>
        <v>600</v>
      </c>
      <c r="F19" s="34" t="s">
        <v>28</v>
      </c>
      <c r="G19" s="35">
        <v>1</v>
      </c>
      <c r="H19" s="36" t="s">
        <v>29</v>
      </c>
      <c r="I19" s="47">
        <f t="shared" si="0"/>
        <v>3818181.8181818179</v>
      </c>
      <c r="J19" s="251"/>
    </row>
    <row r="20" spans="1:11" ht="41.1" customHeight="1">
      <c r="A20" s="232"/>
      <c r="B20" s="237" t="s">
        <v>33</v>
      </c>
      <c r="C20" s="32" t="s">
        <v>115</v>
      </c>
      <c r="D20" s="46">
        <f>66000/1.1</f>
        <v>59999.999999999993</v>
      </c>
      <c r="E20" s="33">
        <v>30</v>
      </c>
      <c r="F20" s="34" t="s">
        <v>23</v>
      </c>
      <c r="G20" s="35">
        <v>1</v>
      </c>
      <c r="H20" s="36" t="s">
        <v>15</v>
      </c>
      <c r="I20" s="47">
        <f t="shared" si="0"/>
        <v>1799999.9999999998</v>
      </c>
      <c r="J20" s="48" t="s">
        <v>116</v>
      </c>
    </row>
    <row r="21" spans="1:11" ht="41.1" customHeight="1">
      <c r="A21" s="232"/>
      <c r="B21" s="237"/>
      <c r="C21" s="32" t="s">
        <v>34</v>
      </c>
      <c r="D21" s="46">
        <f>66000/1.1</f>
        <v>59999.999999999993</v>
      </c>
      <c r="E21" s="33">
        <v>480</v>
      </c>
      <c r="F21" s="34" t="s">
        <v>23</v>
      </c>
      <c r="G21" s="35">
        <v>1</v>
      </c>
      <c r="H21" s="36" t="s">
        <v>15</v>
      </c>
      <c r="I21" s="47">
        <f t="shared" si="0"/>
        <v>28799999.999999996</v>
      </c>
      <c r="J21" s="50" t="s">
        <v>268</v>
      </c>
    </row>
    <row r="22" spans="1:11" ht="41.1" customHeight="1">
      <c r="A22" s="232"/>
      <c r="B22" s="237"/>
      <c r="C22" s="32" t="s">
        <v>137</v>
      </c>
      <c r="D22" s="46">
        <f>66000/1.1</f>
        <v>59999.999999999993</v>
      </c>
      <c r="E22" s="33">
        <v>360</v>
      </c>
      <c r="F22" s="163" t="s">
        <v>23</v>
      </c>
      <c r="G22" s="164">
        <v>1</v>
      </c>
      <c r="H22" s="165" t="s">
        <v>15</v>
      </c>
      <c r="I22" s="162">
        <f t="shared" si="0"/>
        <v>21599999.999999996</v>
      </c>
      <c r="J22" s="50" t="s">
        <v>184</v>
      </c>
      <c r="K22" s="109"/>
    </row>
    <row r="23" spans="1:11" ht="41.1" customHeight="1">
      <c r="A23" s="232"/>
      <c r="B23" s="237"/>
      <c r="C23" s="166" t="s">
        <v>185</v>
      </c>
      <c r="D23" s="46">
        <f>49000/1.1</f>
        <v>44545.454545454544</v>
      </c>
      <c r="E23" s="33">
        <v>20</v>
      </c>
      <c r="F23" s="163" t="s">
        <v>23</v>
      </c>
      <c r="G23" s="164">
        <v>1</v>
      </c>
      <c r="H23" s="165" t="s">
        <v>15</v>
      </c>
      <c r="I23" s="162">
        <f t="shared" si="0"/>
        <v>890909.09090909082</v>
      </c>
      <c r="J23" s="60" t="s">
        <v>186</v>
      </c>
      <c r="K23" s="109"/>
    </row>
    <row r="24" spans="1:11" ht="41.1" customHeight="1">
      <c r="A24" s="232"/>
      <c r="B24" s="237"/>
      <c r="C24" s="166" t="s">
        <v>187</v>
      </c>
      <c r="D24" s="46">
        <v>60000</v>
      </c>
      <c r="E24" s="33">
        <v>8</v>
      </c>
      <c r="F24" s="163" t="s">
        <v>183</v>
      </c>
      <c r="G24" s="164">
        <v>1</v>
      </c>
      <c r="H24" s="165" t="s">
        <v>15</v>
      </c>
      <c r="I24" s="162">
        <f t="shared" si="0"/>
        <v>480000</v>
      </c>
      <c r="J24" s="60" t="s">
        <v>264</v>
      </c>
    </row>
    <row r="25" spans="1:11" ht="41.1" customHeight="1">
      <c r="A25" s="232"/>
      <c r="B25" s="237"/>
      <c r="C25" s="166" t="s">
        <v>265</v>
      </c>
      <c r="D25" s="46">
        <f>70000000-68789091+400000</f>
        <v>1610909</v>
      </c>
      <c r="E25" s="33">
        <v>1</v>
      </c>
      <c r="F25" s="163" t="s">
        <v>117</v>
      </c>
      <c r="G25" s="164">
        <v>1</v>
      </c>
      <c r="H25" s="165" t="s">
        <v>15</v>
      </c>
      <c r="I25" s="162">
        <f>D25*E25*G25</f>
        <v>1610909</v>
      </c>
      <c r="J25" s="60" t="s">
        <v>326</v>
      </c>
      <c r="K25" s="109"/>
    </row>
    <row r="26" spans="1:11" ht="50.1" customHeight="1">
      <c r="A26" s="232"/>
      <c r="B26" s="38" t="s">
        <v>35</v>
      </c>
      <c r="C26" s="39" t="s">
        <v>20</v>
      </c>
      <c r="D26" s="40"/>
      <c r="E26" s="41"/>
      <c r="F26" s="42"/>
      <c r="G26" s="43"/>
      <c r="H26" s="44"/>
      <c r="I26" s="124">
        <f>SUM(I14:I25)</f>
        <v>69999999.909090906</v>
      </c>
      <c r="J26" s="45" t="s">
        <v>329</v>
      </c>
      <c r="K26" s="167"/>
    </row>
    <row r="27" spans="1:11" s="52" customFormat="1" ht="41.1" customHeight="1">
      <c r="A27" s="221" t="s">
        <v>188</v>
      </c>
      <c r="B27" s="237" t="s">
        <v>36</v>
      </c>
      <c r="C27" s="32" t="s">
        <v>118</v>
      </c>
      <c r="D27" s="46">
        <v>0</v>
      </c>
      <c r="E27" s="33">
        <v>1</v>
      </c>
      <c r="F27" s="34" t="s">
        <v>117</v>
      </c>
      <c r="G27" s="35">
        <v>2</v>
      </c>
      <c r="H27" s="36" t="s">
        <v>15</v>
      </c>
      <c r="I27" s="124">
        <f t="shared" ref="I27:I50" si="1">D27*E27*G27</f>
        <v>0</v>
      </c>
      <c r="J27" s="248" t="s">
        <v>269</v>
      </c>
    </row>
    <row r="28" spans="1:11" s="51" customFormat="1" ht="41.1" customHeight="1">
      <c r="A28" s="238"/>
      <c r="B28" s="237"/>
      <c r="C28" s="32" t="s">
        <v>189</v>
      </c>
      <c r="D28" s="46">
        <v>0</v>
      </c>
      <c r="E28" s="33">
        <v>2</v>
      </c>
      <c r="F28" s="34" t="s">
        <v>18</v>
      </c>
      <c r="G28" s="35">
        <v>1</v>
      </c>
      <c r="H28" s="36" t="s">
        <v>15</v>
      </c>
      <c r="I28" s="124">
        <f t="shared" si="1"/>
        <v>0</v>
      </c>
      <c r="J28" s="249"/>
    </row>
    <row r="29" spans="1:11" ht="41.1" customHeight="1">
      <c r="A29" s="238"/>
      <c r="B29" s="237"/>
      <c r="C29" s="32" t="s">
        <v>37</v>
      </c>
      <c r="D29" s="46"/>
      <c r="E29" s="33">
        <v>1</v>
      </c>
      <c r="F29" s="34" t="s">
        <v>18</v>
      </c>
      <c r="G29" s="35">
        <v>1</v>
      </c>
      <c r="H29" s="36" t="s">
        <v>183</v>
      </c>
      <c r="I29" s="47">
        <f t="shared" si="1"/>
        <v>0</v>
      </c>
      <c r="J29" s="50" t="s">
        <v>273</v>
      </c>
    </row>
    <row r="30" spans="1:11" ht="41.1" customHeight="1">
      <c r="A30" s="238"/>
      <c r="B30" s="237"/>
      <c r="C30" s="32" t="s">
        <v>190</v>
      </c>
      <c r="D30" s="46"/>
      <c r="E30" s="33">
        <v>1</v>
      </c>
      <c r="F30" s="34" t="s">
        <v>18</v>
      </c>
      <c r="G30" s="35">
        <v>2</v>
      </c>
      <c r="H30" s="36" t="s">
        <v>183</v>
      </c>
      <c r="I30" s="47">
        <f t="shared" si="1"/>
        <v>0</v>
      </c>
      <c r="J30" s="50" t="s">
        <v>274</v>
      </c>
    </row>
    <row r="31" spans="1:11" s="51" customFormat="1" ht="41.1" customHeight="1">
      <c r="A31" s="238"/>
      <c r="B31" s="239" t="s">
        <v>38</v>
      </c>
      <c r="C31" s="32" t="s">
        <v>191</v>
      </c>
      <c r="D31" s="46"/>
      <c r="E31" s="33">
        <v>1</v>
      </c>
      <c r="F31" s="34" t="s">
        <v>18</v>
      </c>
      <c r="G31" s="35">
        <v>1</v>
      </c>
      <c r="H31" s="36" t="s">
        <v>15</v>
      </c>
      <c r="I31" s="47">
        <f t="shared" si="1"/>
        <v>0</v>
      </c>
      <c r="J31" s="48" t="s">
        <v>275</v>
      </c>
    </row>
    <row r="32" spans="1:11" s="51" customFormat="1" ht="41.1" customHeight="1">
      <c r="A32" s="238"/>
      <c r="B32" s="245"/>
      <c r="C32" s="32" t="s">
        <v>39</v>
      </c>
      <c r="D32" s="46"/>
      <c r="E32" s="33">
        <v>3</v>
      </c>
      <c r="F32" s="34" t="s">
        <v>18</v>
      </c>
      <c r="G32" s="35">
        <v>1</v>
      </c>
      <c r="H32" s="36" t="s">
        <v>15</v>
      </c>
      <c r="I32" s="47">
        <f t="shared" si="1"/>
        <v>0</v>
      </c>
      <c r="J32" s="48" t="s">
        <v>276</v>
      </c>
    </row>
    <row r="33" spans="1:10" s="52" customFormat="1" ht="41.1" customHeight="1">
      <c r="A33" s="238"/>
      <c r="B33" s="239" t="s">
        <v>40</v>
      </c>
      <c r="C33" s="32" t="s">
        <v>41</v>
      </c>
      <c r="D33" s="161"/>
      <c r="E33" s="168">
        <v>3</v>
      </c>
      <c r="F33" s="163" t="s">
        <v>42</v>
      </c>
      <c r="G33" s="164">
        <v>1</v>
      </c>
      <c r="H33" s="165" t="s">
        <v>15</v>
      </c>
      <c r="I33" s="162">
        <f t="shared" si="1"/>
        <v>0</v>
      </c>
      <c r="J33" s="50" t="s">
        <v>272</v>
      </c>
    </row>
    <row r="34" spans="1:10" s="52" customFormat="1" ht="41.1" customHeight="1">
      <c r="A34" s="238"/>
      <c r="B34" s="245"/>
      <c r="C34" s="169" t="s">
        <v>43</v>
      </c>
      <c r="D34" s="161"/>
      <c r="E34" s="168">
        <v>1</v>
      </c>
      <c r="F34" s="163" t="s">
        <v>18</v>
      </c>
      <c r="G34" s="164">
        <v>1</v>
      </c>
      <c r="H34" s="165" t="s">
        <v>18</v>
      </c>
      <c r="I34" s="162">
        <f>D34*E34*G34</f>
        <v>0</v>
      </c>
      <c r="J34" s="60" t="s">
        <v>270</v>
      </c>
    </row>
    <row r="35" spans="1:10" s="51" customFormat="1" ht="41.1" customHeight="1">
      <c r="A35" s="238"/>
      <c r="B35" s="170" t="s">
        <v>192</v>
      </c>
      <c r="C35" s="169" t="s">
        <v>193</v>
      </c>
      <c r="D35" s="46"/>
      <c r="E35" s="33">
        <v>1</v>
      </c>
      <c r="F35" s="34" t="s">
        <v>18</v>
      </c>
      <c r="G35" s="35">
        <v>1</v>
      </c>
      <c r="H35" s="36" t="s">
        <v>15</v>
      </c>
      <c r="I35" s="47">
        <f t="shared" si="1"/>
        <v>0</v>
      </c>
      <c r="J35" s="50" t="s">
        <v>277</v>
      </c>
    </row>
    <row r="36" spans="1:10" s="52" customFormat="1" ht="41.1" customHeight="1">
      <c r="A36" s="238"/>
      <c r="B36" s="147" t="s">
        <v>120</v>
      </c>
      <c r="C36" s="169" t="s">
        <v>194</v>
      </c>
      <c r="D36" s="161"/>
      <c r="E36" s="168">
        <v>1</v>
      </c>
      <c r="F36" s="163" t="s">
        <v>18</v>
      </c>
      <c r="G36" s="164">
        <v>1</v>
      </c>
      <c r="H36" s="165" t="s">
        <v>18</v>
      </c>
      <c r="I36" s="162">
        <f t="shared" si="1"/>
        <v>0</v>
      </c>
      <c r="J36" s="60" t="s">
        <v>271</v>
      </c>
    </row>
    <row r="37" spans="1:10" ht="41.1" customHeight="1">
      <c r="A37" s="238"/>
      <c r="B37" s="237" t="s">
        <v>44</v>
      </c>
      <c r="C37" s="171" t="s">
        <v>45</v>
      </c>
      <c r="D37" s="46"/>
      <c r="E37" s="33">
        <v>3</v>
      </c>
      <c r="F37" s="34" t="s">
        <v>18</v>
      </c>
      <c r="G37" s="35">
        <v>1</v>
      </c>
      <c r="H37" s="36" t="s">
        <v>15</v>
      </c>
      <c r="I37" s="53">
        <f t="shared" si="1"/>
        <v>0</v>
      </c>
      <c r="J37" s="48" t="s">
        <v>282</v>
      </c>
    </row>
    <row r="38" spans="1:10" ht="41.1" customHeight="1">
      <c r="A38" s="233"/>
      <c r="B38" s="237"/>
      <c r="C38" s="171" t="s">
        <v>46</v>
      </c>
      <c r="D38" s="46"/>
      <c r="E38" s="33">
        <v>1100</v>
      </c>
      <c r="F38" s="34" t="s">
        <v>183</v>
      </c>
      <c r="G38" s="35">
        <v>1</v>
      </c>
      <c r="H38" s="36" t="s">
        <v>183</v>
      </c>
      <c r="I38" s="53">
        <f t="shared" si="1"/>
        <v>0</v>
      </c>
      <c r="J38" s="50" t="s">
        <v>279</v>
      </c>
    </row>
    <row r="39" spans="1:10" ht="39.950000000000003" customHeight="1">
      <c r="A39" s="221" t="s">
        <v>188</v>
      </c>
      <c r="B39" s="239" t="s">
        <v>195</v>
      </c>
      <c r="C39" s="169" t="s">
        <v>196</v>
      </c>
      <c r="D39" s="46"/>
      <c r="E39" s="33">
        <v>1</v>
      </c>
      <c r="F39" s="34" t="s">
        <v>18</v>
      </c>
      <c r="G39" s="35">
        <v>1</v>
      </c>
      <c r="H39" s="36" t="s">
        <v>15</v>
      </c>
      <c r="I39" s="53">
        <f t="shared" si="1"/>
        <v>0</v>
      </c>
      <c r="J39" s="48"/>
    </row>
    <row r="40" spans="1:10" ht="39.950000000000003" customHeight="1">
      <c r="A40" s="238"/>
      <c r="B40" s="245"/>
      <c r="C40" s="169" t="s">
        <v>197</v>
      </c>
      <c r="D40" s="161"/>
      <c r="E40" s="168">
        <v>1</v>
      </c>
      <c r="F40" s="163" t="s">
        <v>18</v>
      </c>
      <c r="G40" s="164">
        <v>1</v>
      </c>
      <c r="H40" s="165" t="s">
        <v>18</v>
      </c>
      <c r="I40" s="162">
        <f>D40*E40*G40</f>
        <v>0</v>
      </c>
      <c r="J40" s="60" t="s">
        <v>278</v>
      </c>
    </row>
    <row r="41" spans="1:10" ht="39.950000000000003" customHeight="1">
      <c r="A41" s="238"/>
      <c r="B41" s="237" t="s">
        <v>48</v>
      </c>
      <c r="C41" s="172" t="s">
        <v>49</v>
      </c>
      <c r="D41" s="46"/>
      <c r="E41" s="33"/>
      <c r="F41" s="34" t="s">
        <v>42</v>
      </c>
      <c r="G41" s="35">
        <v>1</v>
      </c>
      <c r="H41" s="36" t="s">
        <v>183</v>
      </c>
      <c r="I41" s="53">
        <f t="shared" si="1"/>
        <v>0</v>
      </c>
      <c r="J41" s="50" t="s">
        <v>280</v>
      </c>
    </row>
    <row r="42" spans="1:10" ht="39.950000000000003" customHeight="1">
      <c r="A42" s="238"/>
      <c r="B42" s="237"/>
      <c r="C42" s="172" t="s">
        <v>198</v>
      </c>
      <c r="D42" s="46"/>
      <c r="E42" s="33">
        <f>38-10</f>
        <v>28</v>
      </c>
      <c r="F42" s="34" t="s">
        <v>199</v>
      </c>
      <c r="G42" s="35">
        <v>1</v>
      </c>
      <c r="H42" s="36" t="s">
        <v>183</v>
      </c>
      <c r="I42" s="53">
        <f>D42*E42*G42</f>
        <v>0</v>
      </c>
      <c r="J42" s="50" t="s">
        <v>281</v>
      </c>
    </row>
    <row r="43" spans="1:10" s="51" customFormat="1" ht="39.950000000000003" customHeight="1">
      <c r="A43" s="238"/>
      <c r="B43" s="237"/>
      <c r="C43" s="32" t="s">
        <v>200</v>
      </c>
      <c r="D43" s="46">
        <v>350000</v>
      </c>
      <c r="E43" s="33">
        <v>1</v>
      </c>
      <c r="F43" s="34" t="s">
        <v>183</v>
      </c>
      <c r="G43" s="35">
        <v>1</v>
      </c>
      <c r="H43" s="36" t="s">
        <v>183</v>
      </c>
      <c r="I43" s="53">
        <f t="shared" si="1"/>
        <v>350000</v>
      </c>
      <c r="J43" s="50" t="s">
        <v>328</v>
      </c>
    </row>
    <row r="44" spans="1:10" s="51" customFormat="1" ht="39.950000000000003" customHeight="1">
      <c r="A44" s="238"/>
      <c r="B44" s="237" t="s">
        <v>50</v>
      </c>
      <c r="C44" s="32" t="s">
        <v>51</v>
      </c>
      <c r="D44" s="46"/>
      <c r="E44" s="33">
        <v>1</v>
      </c>
      <c r="F44" s="34" t="s">
        <v>18</v>
      </c>
      <c r="G44" s="35">
        <v>1</v>
      </c>
      <c r="H44" s="36" t="s">
        <v>18</v>
      </c>
      <c r="I44" s="53">
        <f t="shared" si="1"/>
        <v>0</v>
      </c>
      <c r="J44" s="60" t="s">
        <v>283</v>
      </c>
    </row>
    <row r="45" spans="1:10" s="51" customFormat="1" ht="39.950000000000003" customHeight="1">
      <c r="A45" s="238"/>
      <c r="B45" s="237"/>
      <c r="C45" s="54" t="s">
        <v>201</v>
      </c>
      <c r="D45" s="46"/>
      <c r="E45" s="33"/>
      <c r="F45" s="34" t="s">
        <v>47</v>
      </c>
      <c r="G45" s="35">
        <v>1</v>
      </c>
      <c r="H45" s="36" t="s">
        <v>15</v>
      </c>
      <c r="I45" s="53">
        <f t="shared" si="1"/>
        <v>0</v>
      </c>
      <c r="J45" s="50" t="s">
        <v>284</v>
      </c>
    </row>
    <row r="46" spans="1:10" s="51" customFormat="1" ht="39.950000000000003" customHeight="1">
      <c r="A46" s="238"/>
      <c r="B46" s="237"/>
      <c r="C46" s="54" t="s">
        <v>202</v>
      </c>
      <c r="D46" s="46"/>
      <c r="E46" s="33"/>
      <c r="F46" s="34" t="s">
        <v>47</v>
      </c>
      <c r="G46" s="35">
        <v>1</v>
      </c>
      <c r="H46" s="36" t="s">
        <v>15</v>
      </c>
      <c r="I46" s="53">
        <f t="shared" si="1"/>
        <v>0</v>
      </c>
      <c r="J46" s="50" t="s">
        <v>285</v>
      </c>
    </row>
    <row r="47" spans="1:10" s="181" customFormat="1" ht="39.950000000000003" customHeight="1">
      <c r="A47" s="238"/>
      <c r="B47" s="237" t="s">
        <v>52</v>
      </c>
      <c r="C47" s="173" t="s">
        <v>53</v>
      </c>
      <c r="D47" s="175">
        <v>0</v>
      </c>
      <c r="E47" s="176">
        <v>0</v>
      </c>
      <c r="F47" s="177" t="s">
        <v>47</v>
      </c>
      <c r="G47" s="178">
        <v>0</v>
      </c>
      <c r="H47" s="179" t="s">
        <v>15</v>
      </c>
      <c r="I47" s="174">
        <f t="shared" si="1"/>
        <v>0</v>
      </c>
      <c r="J47" s="180" t="s">
        <v>121</v>
      </c>
    </row>
    <row r="48" spans="1:10" s="51" customFormat="1" ht="39.950000000000003" customHeight="1">
      <c r="A48" s="238"/>
      <c r="B48" s="237"/>
      <c r="C48" s="32" t="s">
        <v>54</v>
      </c>
      <c r="D48" s="161"/>
      <c r="E48" s="168">
        <v>4</v>
      </c>
      <c r="F48" s="163" t="s">
        <v>47</v>
      </c>
      <c r="G48" s="164">
        <v>1</v>
      </c>
      <c r="H48" s="165" t="s">
        <v>15</v>
      </c>
      <c r="I48" s="182">
        <f t="shared" si="1"/>
        <v>0</v>
      </c>
      <c r="J48" s="50" t="s">
        <v>286</v>
      </c>
    </row>
    <row r="49" spans="1:11" ht="39.950000000000003" customHeight="1">
      <c r="A49" s="238"/>
      <c r="B49" s="237"/>
      <c r="C49" s="32" t="s">
        <v>55</v>
      </c>
      <c r="D49" s="46"/>
      <c r="E49" s="33"/>
      <c r="F49" s="34" t="s">
        <v>47</v>
      </c>
      <c r="G49" s="35">
        <v>2</v>
      </c>
      <c r="H49" s="36" t="s">
        <v>15</v>
      </c>
      <c r="I49" s="53">
        <f t="shared" si="1"/>
        <v>0</v>
      </c>
      <c r="J49" s="48" t="s">
        <v>287</v>
      </c>
    </row>
    <row r="50" spans="1:11" s="51" customFormat="1" ht="39.950000000000003" customHeight="1">
      <c r="A50" s="238"/>
      <c r="B50" s="237"/>
      <c r="C50" s="166" t="s">
        <v>203</v>
      </c>
      <c r="D50" s="55"/>
      <c r="E50" s="33"/>
      <c r="F50" s="34" t="s">
        <v>47</v>
      </c>
      <c r="G50" s="35">
        <v>1</v>
      </c>
      <c r="H50" s="36" t="s">
        <v>204</v>
      </c>
      <c r="I50" s="124">
        <f t="shared" si="1"/>
        <v>0</v>
      </c>
      <c r="J50" s="50" t="s">
        <v>288</v>
      </c>
    </row>
    <row r="51" spans="1:11" ht="50.1" customHeight="1">
      <c r="A51" s="238"/>
      <c r="B51" s="38" t="s">
        <v>56</v>
      </c>
      <c r="C51" s="39" t="s">
        <v>20</v>
      </c>
      <c r="D51" s="40"/>
      <c r="E51" s="41"/>
      <c r="F51" s="42"/>
      <c r="G51" s="43"/>
      <c r="H51" s="44"/>
      <c r="I51" s="56">
        <f>SUM(I27:I50)</f>
        <v>350000</v>
      </c>
      <c r="J51" s="57"/>
    </row>
    <row r="52" spans="1:11" ht="50.1" customHeight="1">
      <c r="A52" s="232" t="s">
        <v>205</v>
      </c>
      <c r="B52" s="246" t="s">
        <v>206</v>
      </c>
      <c r="C52" s="54" t="s">
        <v>289</v>
      </c>
      <c r="D52" s="46">
        <v>207000</v>
      </c>
      <c r="E52" s="33">
        <v>1</v>
      </c>
      <c r="F52" s="34" t="s">
        <v>183</v>
      </c>
      <c r="G52" s="35">
        <v>30</v>
      </c>
      <c r="H52" s="36" t="s">
        <v>58</v>
      </c>
      <c r="I52" s="53">
        <f t="shared" ref="I52:I58" si="2">D52*E52*G52</f>
        <v>6210000</v>
      </c>
      <c r="J52" s="50" t="s">
        <v>331</v>
      </c>
      <c r="K52" s="167"/>
    </row>
    <row r="53" spans="1:11" s="58" customFormat="1" ht="50.1" customHeight="1">
      <c r="A53" s="232"/>
      <c r="B53" s="247"/>
      <c r="C53" s="54" t="s">
        <v>207</v>
      </c>
      <c r="D53" s="46">
        <v>187000</v>
      </c>
      <c r="E53" s="33">
        <v>1</v>
      </c>
      <c r="F53" s="34" t="s">
        <v>57</v>
      </c>
      <c r="G53" s="35">
        <v>2</v>
      </c>
      <c r="H53" s="36" t="s">
        <v>58</v>
      </c>
      <c r="I53" s="53">
        <f t="shared" si="2"/>
        <v>374000</v>
      </c>
      <c r="J53" s="50" t="s">
        <v>208</v>
      </c>
      <c r="K53" s="167"/>
    </row>
    <row r="54" spans="1:11" ht="57.95" customHeight="1">
      <c r="A54" s="232"/>
      <c r="B54" s="239" t="s">
        <v>59</v>
      </c>
      <c r="C54" s="54" t="s">
        <v>209</v>
      </c>
      <c r="D54" s="46"/>
      <c r="E54" s="33"/>
      <c r="F54" s="34" t="s">
        <v>204</v>
      </c>
      <c r="G54" s="35">
        <v>1</v>
      </c>
      <c r="H54" s="36" t="s">
        <v>183</v>
      </c>
      <c r="I54" s="53">
        <f t="shared" si="2"/>
        <v>0</v>
      </c>
      <c r="J54" s="50" t="s">
        <v>290</v>
      </c>
    </row>
    <row r="55" spans="1:11" ht="57.95" customHeight="1">
      <c r="A55" s="232"/>
      <c r="B55" s="240"/>
      <c r="C55" s="54" t="s">
        <v>210</v>
      </c>
      <c r="D55" s="46"/>
      <c r="E55" s="33"/>
      <c r="F55" s="34" t="s">
        <v>204</v>
      </c>
      <c r="G55" s="35">
        <v>1</v>
      </c>
      <c r="H55" s="36" t="s">
        <v>183</v>
      </c>
      <c r="I55" s="53">
        <f t="shared" si="2"/>
        <v>0</v>
      </c>
      <c r="J55" s="50" t="s">
        <v>291</v>
      </c>
    </row>
    <row r="56" spans="1:11" ht="57.95" customHeight="1">
      <c r="A56" s="232"/>
      <c r="B56" s="245"/>
      <c r="C56" s="54" t="s">
        <v>292</v>
      </c>
      <c r="D56" s="46"/>
      <c r="E56" s="33">
        <v>1</v>
      </c>
      <c r="F56" s="34" t="s">
        <v>183</v>
      </c>
      <c r="G56" s="35">
        <v>1</v>
      </c>
      <c r="H56" s="36" t="s">
        <v>29</v>
      </c>
      <c r="I56" s="53">
        <f t="shared" si="2"/>
        <v>0</v>
      </c>
      <c r="J56" s="50" t="s">
        <v>293</v>
      </c>
    </row>
    <row r="57" spans="1:11" s="181" customFormat="1" ht="50.1" customHeight="1">
      <c r="A57" s="232"/>
      <c r="B57" s="183" t="s">
        <v>143</v>
      </c>
      <c r="C57" s="184" t="s">
        <v>122</v>
      </c>
      <c r="D57" s="186"/>
      <c r="E57" s="187">
        <v>0</v>
      </c>
      <c r="F57" s="188" t="s">
        <v>18</v>
      </c>
      <c r="G57" s="189">
        <v>1</v>
      </c>
      <c r="H57" s="190" t="s">
        <v>211</v>
      </c>
      <c r="I57" s="185">
        <f t="shared" si="2"/>
        <v>0</v>
      </c>
      <c r="J57" s="191" t="s">
        <v>294</v>
      </c>
    </row>
    <row r="58" spans="1:11" ht="50.1" customHeight="1">
      <c r="A58" s="232"/>
      <c r="B58" s="136" t="s">
        <v>123</v>
      </c>
      <c r="C58" s="192" t="s">
        <v>124</v>
      </c>
      <c r="D58" s="46"/>
      <c r="E58" s="33">
        <v>1</v>
      </c>
      <c r="F58" s="34" t="s">
        <v>18</v>
      </c>
      <c r="G58" s="35">
        <v>1</v>
      </c>
      <c r="H58" s="36" t="s">
        <v>29</v>
      </c>
      <c r="I58" s="124">
        <f t="shared" si="2"/>
        <v>0</v>
      </c>
      <c r="J58" s="50" t="s">
        <v>295</v>
      </c>
    </row>
    <row r="59" spans="1:11" ht="50.1" customHeight="1">
      <c r="A59" s="232"/>
      <c r="B59" s="38" t="s">
        <v>60</v>
      </c>
      <c r="C59" s="39" t="s">
        <v>20</v>
      </c>
      <c r="D59" s="40"/>
      <c r="E59" s="41"/>
      <c r="F59" s="42"/>
      <c r="G59" s="43"/>
      <c r="H59" s="44"/>
      <c r="I59" s="56">
        <f>SUM(I52:I58)</f>
        <v>6584000</v>
      </c>
      <c r="J59" s="57"/>
    </row>
    <row r="60" spans="1:11" s="181" customFormat="1" ht="42.75" customHeight="1">
      <c r="A60" s="232" t="s">
        <v>61</v>
      </c>
      <c r="B60" s="236" t="s">
        <v>212</v>
      </c>
      <c r="C60" s="173" t="s">
        <v>62</v>
      </c>
      <c r="D60" s="186">
        <v>0</v>
      </c>
      <c r="E60" s="187">
        <v>1</v>
      </c>
      <c r="F60" s="177" t="s">
        <v>18</v>
      </c>
      <c r="G60" s="178">
        <v>1</v>
      </c>
      <c r="H60" s="179" t="s">
        <v>63</v>
      </c>
      <c r="I60" s="193">
        <f t="shared" ref="I60:I74" si="3">D60*E60*G60</f>
        <v>0</v>
      </c>
      <c r="J60" s="180" t="s">
        <v>296</v>
      </c>
    </row>
    <row r="61" spans="1:11" ht="42.75" customHeight="1">
      <c r="A61" s="232"/>
      <c r="B61" s="237"/>
      <c r="C61" s="32" t="s">
        <v>213</v>
      </c>
      <c r="D61" s="161"/>
      <c r="E61" s="168">
        <v>5</v>
      </c>
      <c r="F61" s="34" t="s">
        <v>47</v>
      </c>
      <c r="G61" s="35">
        <v>1</v>
      </c>
      <c r="H61" s="36" t="s">
        <v>63</v>
      </c>
      <c r="I61" s="47">
        <f t="shared" si="3"/>
        <v>0</v>
      </c>
      <c r="J61" s="50" t="s">
        <v>214</v>
      </c>
    </row>
    <row r="62" spans="1:11" ht="42.75" customHeight="1">
      <c r="A62" s="232"/>
      <c r="B62" s="237"/>
      <c r="C62" s="32" t="s">
        <v>215</v>
      </c>
      <c r="D62" s="161"/>
      <c r="E62" s="168">
        <v>3</v>
      </c>
      <c r="F62" s="34" t="s">
        <v>47</v>
      </c>
      <c r="G62" s="35">
        <v>1</v>
      </c>
      <c r="H62" s="36" t="s">
        <v>63</v>
      </c>
      <c r="I62" s="47">
        <f>D62*E62*G62</f>
        <v>0</v>
      </c>
      <c r="J62" s="50" t="s">
        <v>216</v>
      </c>
    </row>
    <row r="63" spans="1:11" ht="42.75" customHeight="1">
      <c r="A63" s="232"/>
      <c r="B63" s="237"/>
      <c r="C63" s="32" t="s">
        <v>217</v>
      </c>
      <c r="D63" s="161"/>
      <c r="E63" s="168">
        <v>3</v>
      </c>
      <c r="F63" s="34" t="s">
        <v>47</v>
      </c>
      <c r="G63" s="35">
        <v>2</v>
      </c>
      <c r="H63" s="36" t="s">
        <v>63</v>
      </c>
      <c r="I63" s="47">
        <f t="shared" si="3"/>
        <v>0</v>
      </c>
      <c r="J63" s="50" t="s">
        <v>218</v>
      </c>
    </row>
    <row r="64" spans="1:11" s="181" customFormat="1" ht="42.75" customHeight="1">
      <c r="A64" s="232"/>
      <c r="B64" s="237"/>
      <c r="C64" s="173" t="s">
        <v>297</v>
      </c>
      <c r="D64" s="186"/>
      <c r="E64" s="187">
        <v>2</v>
      </c>
      <c r="F64" s="177" t="s">
        <v>47</v>
      </c>
      <c r="G64" s="178">
        <v>0</v>
      </c>
      <c r="H64" s="179" t="s">
        <v>63</v>
      </c>
      <c r="I64" s="193">
        <f t="shared" si="3"/>
        <v>0</v>
      </c>
      <c r="J64" s="191" t="s">
        <v>298</v>
      </c>
    </row>
    <row r="65" spans="1:11" ht="42.75" customHeight="1">
      <c r="A65" s="232"/>
      <c r="B65" s="237"/>
      <c r="C65" s="32" t="s">
        <v>219</v>
      </c>
      <c r="D65" s="161"/>
      <c r="E65" s="168">
        <v>1</v>
      </c>
      <c r="F65" s="34" t="s">
        <v>199</v>
      </c>
      <c r="G65" s="35">
        <v>1</v>
      </c>
      <c r="H65" s="36" t="s">
        <v>220</v>
      </c>
      <c r="I65" s="47">
        <f t="shared" si="3"/>
        <v>0</v>
      </c>
      <c r="J65" s="50" t="s">
        <v>221</v>
      </c>
    </row>
    <row r="66" spans="1:11" ht="42.75" customHeight="1">
      <c r="A66" s="232"/>
      <c r="B66" s="237"/>
      <c r="C66" s="32" t="s">
        <v>222</v>
      </c>
      <c r="D66" s="161"/>
      <c r="E66" s="168">
        <v>1</v>
      </c>
      <c r="F66" s="34" t="s">
        <v>47</v>
      </c>
      <c r="G66" s="35">
        <v>1</v>
      </c>
      <c r="H66" s="36" t="s">
        <v>63</v>
      </c>
      <c r="I66" s="47">
        <f t="shared" si="3"/>
        <v>0</v>
      </c>
      <c r="J66" s="50" t="s">
        <v>223</v>
      </c>
    </row>
    <row r="67" spans="1:11" ht="42.75" customHeight="1">
      <c r="A67" s="232"/>
      <c r="B67" s="237"/>
      <c r="C67" s="32" t="s">
        <v>125</v>
      </c>
      <c r="D67" s="161"/>
      <c r="E67" s="168">
        <v>8</v>
      </c>
      <c r="F67" s="34" t="s">
        <v>47</v>
      </c>
      <c r="G67" s="35">
        <v>1</v>
      </c>
      <c r="H67" s="36" t="s">
        <v>63</v>
      </c>
      <c r="I67" s="47">
        <f t="shared" si="3"/>
        <v>0</v>
      </c>
      <c r="J67" s="50" t="s">
        <v>224</v>
      </c>
    </row>
    <row r="68" spans="1:11" ht="42.75" customHeight="1">
      <c r="A68" s="232"/>
      <c r="B68" s="237"/>
      <c r="C68" s="32" t="s">
        <v>225</v>
      </c>
      <c r="D68" s="161"/>
      <c r="E68" s="168"/>
      <c r="F68" s="34" t="s">
        <v>47</v>
      </c>
      <c r="G68" s="35">
        <v>1</v>
      </c>
      <c r="H68" s="36" t="s">
        <v>63</v>
      </c>
      <c r="I68" s="47">
        <f t="shared" si="3"/>
        <v>0</v>
      </c>
      <c r="J68" s="50" t="s">
        <v>226</v>
      </c>
    </row>
    <row r="69" spans="1:11" ht="42.75" customHeight="1">
      <c r="A69" s="232"/>
      <c r="B69" s="237"/>
      <c r="C69" s="32" t="s">
        <v>64</v>
      </c>
      <c r="D69" s="161"/>
      <c r="E69" s="168"/>
      <c r="F69" s="34" t="s">
        <v>47</v>
      </c>
      <c r="G69" s="35">
        <v>1</v>
      </c>
      <c r="H69" s="36" t="s">
        <v>63</v>
      </c>
      <c r="I69" s="47">
        <f>D69*E69*G69</f>
        <v>0</v>
      </c>
      <c r="J69" s="50" t="s">
        <v>227</v>
      </c>
    </row>
    <row r="70" spans="1:11" ht="42.75" customHeight="1">
      <c r="A70" s="232"/>
      <c r="B70" s="237"/>
      <c r="C70" s="32" t="s">
        <v>228</v>
      </c>
      <c r="D70" s="161"/>
      <c r="E70" s="168">
        <v>1</v>
      </c>
      <c r="F70" s="34" t="s">
        <v>47</v>
      </c>
      <c r="G70" s="35">
        <v>1</v>
      </c>
      <c r="H70" s="36" t="s">
        <v>63</v>
      </c>
      <c r="I70" s="47">
        <f t="shared" si="3"/>
        <v>0</v>
      </c>
      <c r="J70" s="50" t="s">
        <v>229</v>
      </c>
    </row>
    <row r="71" spans="1:11" ht="42.75" customHeight="1">
      <c r="A71" s="232"/>
      <c r="B71" s="237"/>
      <c r="C71" s="32" t="s">
        <v>230</v>
      </c>
      <c r="D71" s="161"/>
      <c r="E71" s="168">
        <v>2</v>
      </c>
      <c r="F71" s="34" t="s">
        <v>47</v>
      </c>
      <c r="G71" s="35">
        <v>1</v>
      </c>
      <c r="H71" s="36" t="s">
        <v>63</v>
      </c>
      <c r="I71" s="47">
        <f t="shared" si="3"/>
        <v>0</v>
      </c>
      <c r="J71" s="50" t="s">
        <v>231</v>
      </c>
    </row>
    <row r="72" spans="1:11" ht="42.75" customHeight="1">
      <c r="A72" s="232"/>
      <c r="B72" s="237"/>
      <c r="C72" s="32" t="s">
        <v>232</v>
      </c>
      <c r="D72" s="161"/>
      <c r="E72" s="168">
        <v>3</v>
      </c>
      <c r="F72" s="34" t="s">
        <v>47</v>
      </c>
      <c r="G72" s="35">
        <v>1</v>
      </c>
      <c r="H72" s="36" t="s">
        <v>63</v>
      </c>
      <c r="I72" s="47">
        <f t="shared" si="3"/>
        <v>0</v>
      </c>
      <c r="J72" s="50" t="s">
        <v>233</v>
      </c>
    </row>
    <row r="73" spans="1:11" s="58" customFormat="1" ht="42.75" customHeight="1">
      <c r="A73" s="232"/>
      <c r="B73" s="237"/>
      <c r="C73" s="32" t="s">
        <v>65</v>
      </c>
      <c r="D73" s="161"/>
      <c r="E73" s="168">
        <v>1</v>
      </c>
      <c r="F73" s="163" t="s">
        <v>47</v>
      </c>
      <c r="G73" s="164">
        <v>1</v>
      </c>
      <c r="H73" s="165" t="s">
        <v>220</v>
      </c>
      <c r="I73" s="182">
        <f>D73*E73*G73</f>
        <v>0</v>
      </c>
      <c r="J73" s="50" t="s">
        <v>234</v>
      </c>
    </row>
    <row r="74" spans="1:11" s="58" customFormat="1" ht="42.75" customHeight="1">
      <c r="A74" s="232"/>
      <c r="B74" s="237"/>
      <c r="C74" s="32" t="s">
        <v>235</v>
      </c>
      <c r="D74" s="194"/>
      <c r="E74" s="168">
        <v>1</v>
      </c>
      <c r="F74" s="163" t="s">
        <v>183</v>
      </c>
      <c r="G74" s="164">
        <v>1</v>
      </c>
      <c r="H74" s="165" t="s">
        <v>183</v>
      </c>
      <c r="I74" s="182">
        <f t="shared" si="3"/>
        <v>0</v>
      </c>
      <c r="J74" s="50" t="s">
        <v>299</v>
      </c>
    </row>
    <row r="75" spans="1:11" ht="50.1" customHeight="1">
      <c r="A75" s="232"/>
      <c r="B75" s="38" t="s">
        <v>66</v>
      </c>
      <c r="C75" s="39" t="s">
        <v>20</v>
      </c>
      <c r="D75" s="40"/>
      <c r="E75" s="41"/>
      <c r="F75" s="42"/>
      <c r="G75" s="43"/>
      <c r="H75" s="44"/>
      <c r="I75" s="56">
        <f>SUM(I60:I74)</f>
        <v>0</v>
      </c>
      <c r="J75" s="57"/>
    </row>
    <row r="76" spans="1:11" ht="38.25" customHeight="1">
      <c r="A76" s="221" t="s">
        <v>236</v>
      </c>
      <c r="B76" s="239" t="s">
        <v>237</v>
      </c>
      <c r="C76" s="32" t="s">
        <v>67</v>
      </c>
      <c r="D76" s="46"/>
      <c r="E76" s="33">
        <v>800</v>
      </c>
      <c r="F76" s="34" t="s">
        <v>68</v>
      </c>
      <c r="G76" s="35">
        <v>1</v>
      </c>
      <c r="H76" s="36" t="s">
        <v>63</v>
      </c>
      <c r="I76" s="47">
        <f t="shared" ref="I76:I91" si="4">D76*E76*G76</f>
        <v>0</v>
      </c>
      <c r="J76" s="50"/>
    </row>
    <row r="77" spans="1:11" ht="38.25" customHeight="1">
      <c r="A77" s="238"/>
      <c r="B77" s="240"/>
      <c r="C77" s="32" t="s">
        <v>126</v>
      </c>
      <c r="D77" s="46"/>
      <c r="E77" s="33">
        <v>800</v>
      </c>
      <c r="F77" s="34" t="s">
        <v>68</v>
      </c>
      <c r="G77" s="35">
        <v>1</v>
      </c>
      <c r="H77" s="36" t="s">
        <v>63</v>
      </c>
      <c r="I77" s="47">
        <f t="shared" si="4"/>
        <v>0</v>
      </c>
      <c r="J77" s="50"/>
    </row>
    <row r="78" spans="1:11" ht="38.25" customHeight="1">
      <c r="A78" s="238"/>
      <c r="B78" s="240"/>
      <c r="C78" s="32" t="s">
        <v>238</v>
      </c>
      <c r="D78" s="46"/>
      <c r="E78" s="33">
        <v>800</v>
      </c>
      <c r="F78" s="34" t="s">
        <v>68</v>
      </c>
      <c r="G78" s="35">
        <v>1</v>
      </c>
      <c r="H78" s="36" t="s">
        <v>63</v>
      </c>
      <c r="I78" s="47">
        <f t="shared" si="4"/>
        <v>0</v>
      </c>
      <c r="J78" s="48"/>
    </row>
    <row r="79" spans="1:11" ht="38.25" customHeight="1">
      <c r="A79" s="238"/>
      <c r="B79" s="240"/>
      <c r="C79" s="171" t="s">
        <v>300</v>
      </c>
      <c r="D79" s="161"/>
      <c r="E79" s="33">
        <v>1500</v>
      </c>
      <c r="F79" s="34" t="s">
        <v>68</v>
      </c>
      <c r="G79" s="35">
        <v>1</v>
      </c>
      <c r="H79" s="36" t="s">
        <v>63</v>
      </c>
      <c r="I79" s="47">
        <f>D79*E79*G79</f>
        <v>0</v>
      </c>
      <c r="J79" s="50" t="s">
        <v>301</v>
      </c>
      <c r="K79" s="167"/>
    </row>
    <row r="80" spans="1:11" ht="38.25" customHeight="1">
      <c r="A80" s="238"/>
      <c r="B80" s="240"/>
      <c r="C80" s="171" t="s">
        <v>239</v>
      </c>
      <c r="D80" s="161"/>
      <c r="E80" s="33">
        <v>2</v>
      </c>
      <c r="F80" s="34" t="s">
        <v>68</v>
      </c>
      <c r="G80" s="35">
        <v>1</v>
      </c>
      <c r="H80" s="36" t="s">
        <v>63</v>
      </c>
      <c r="I80" s="47">
        <f>D80*E80*G80</f>
        <v>0</v>
      </c>
      <c r="J80" s="50"/>
      <c r="K80" s="167"/>
    </row>
    <row r="81" spans="1:11" ht="38.25" customHeight="1">
      <c r="A81" s="238"/>
      <c r="B81" s="240"/>
      <c r="C81" s="173" t="s">
        <v>144</v>
      </c>
      <c r="D81" s="175"/>
      <c r="E81" s="176">
        <v>1000</v>
      </c>
      <c r="F81" s="177" t="s">
        <v>68</v>
      </c>
      <c r="G81" s="178">
        <v>0</v>
      </c>
      <c r="H81" s="179" t="s">
        <v>63</v>
      </c>
      <c r="I81" s="193">
        <f t="shared" si="4"/>
        <v>0</v>
      </c>
      <c r="J81" s="195" t="s">
        <v>240</v>
      </c>
      <c r="K81" s="167"/>
    </row>
    <row r="82" spans="1:11" ht="38.25" customHeight="1">
      <c r="A82" s="238"/>
      <c r="B82" s="240"/>
      <c r="C82" s="173" t="s">
        <v>69</v>
      </c>
      <c r="D82" s="175"/>
      <c r="E82" s="176">
        <v>200</v>
      </c>
      <c r="F82" s="177" t="s">
        <v>68</v>
      </c>
      <c r="G82" s="178">
        <v>0</v>
      </c>
      <c r="H82" s="179" t="s">
        <v>63</v>
      </c>
      <c r="I82" s="193">
        <f t="shared" si="4"/>
        <v>0</v>
      </c>
      <c r="J82" s="242" t="s">
        <v>241</v>
      </c>
    </row>
    <row r="83" spans="1:11" ht="38.25" customHeight="1">
      <c r="A83" s="238"/>
      <c r="B83" s="240"/>
      <c r="C83" s="173" t="s">
        <v>70</v>
      </c>
      <c r="D83" s="175"/>
      <c r="E83" s="176">
        <v>200</v>
      </c>
      <c r="F83" s="177" t="s">
        <v>68</v>
      </c>
      <c r="G83" s="178">
        <v>0</v>
      </c>
      <c r="H83" s="179" t="s">
        <v>63</v>
      </c>
      <c r="I83" s="193">
        <f t="shared" si="4"/>
        <v>0</v>
      </c>
      <c r="J83" s="243"/>
    </row>
    <row r="84" spans="1:11" ht="38.25" customHeight="1">
      <c r="A84" s="238"/>
      <c r="B84" s="240"/>
      <c r="C84" s="173" t="s">
        <v>71</v>
      </c>
      <c r="D84" s="175"/>
      <c r="E84" s="176">
        <v>150</v>
      </c>
      <c r="F84" s="177" t="s">
        <v>68</v>
      </c>
      <c r="G84" s="178">
        <v>0</v>
      </c>
      <c r="H84" s="179" t="s">
        <v>63</v>
      </c>
      <c r="I84" s="193">
        <f t="shared" si="4"/>
        <v>0</v>
      </c>
      <c r="J84" s="243"/>
    </row>
    <row r="85" spans="1:11" ht="38.25" customHeight="1">
      <c r="A85" s="238"/>
      <c r="B85" s="240"/>
      <c r="C85" s="173" t="s">
        <v>72</v>
      </c>
      <c r="D85" s="175"/>
      <c r="E85" s="176">
        <v>150</v>
      </c>
      <c r="F85" s="177" t="s">
        <v>68</v>
      </c>
      <c r="G85" s="178">
        <v>0</v>
      </c>
      <c r="H85" s="179" t="s">
        <v>63</v>
      </c>
      <c r="I85" s="193">
        <f t="shared" si="4"/>
        <v>0</v>
      </c>
      <c r="J85" s="243"/>
    </row>
    <row r="86" spans="1:11" ht="38.25" customHeight="1">
      <c r="A86" s="238"/>
      <c r="B86" s="240"/>
      <c r="C86" s="173" t="s">
        <v>73</v>
      </c>
      <c r="D86" s="175"/>
      <c r="E86" s="176">
        <v>150</v>
      </c>
      <c r="F86" s="177" t="s">
        <v>68</v>
      </c>
      <c r="G86" s="178">
        <v>0</v>
      </c>
      <c r="H86" s="179" t="s">
        <v>63</v>
      </c>
      <c r="I86" s="193">
        <f t="shared" si="4"/>
        <v>0</v>
      </c>
      <c r="J86" s="243"/>
    </row>
    <row r="87" spans="1:11" ht="38.25" customHeight="1">
      <c r="A87" s="238"/>
      <c r="B87" s="240"/>
      <c r="C87" s="173" t="s">
        <v>74</v>
      </c>
      <c r="D87" s="175"/>
      <c r="E87" s="176">
        <v>150</v>
      </c>
      <c r="F87" s="177" t="s">
        <v>68</v>
      </c>
      <c r="G87" s="178">
        <v>0</v>
      </c>
      <c r="H87" s="179" t="s">
        <v>63</v>
      </c>
      <c r="I87" s="193">
        <f t="shared" si="4"/>
        <v>0</v>
      </c>
      <c r="J87" s="244"/>
    </row>
    <row r="88" spans="1:11" s="181" customFormat="1" ht="38.25" customHeight="1">
      <c r="A88" s="238"/>
      <c r="B88" s="240"/>
      <c r="C88" s="173" t="s">
        <v>303</v>
      </c>
      <c r="D88" s="175"/>
      <c r="E88" s="176">
        <v>1000</v>
      </c>
      <c r="F88" s="177" t="s">
        <v>47</v>
      </c>
      <c r="G88" s="178">
        <v>1</v>
      </c>
      <c r="H88" s="179" t="s">
        <v>63</v>
      </c>
      <c r="I88" s="193">
        <f t="shared" si="4"/>
        <v>0</v>
      </c>
      <c r="J88" s="191" t="s">
        <v>302</v>
      </c>
    </row>
    <row r="89" spans="1:11" s="51" customFormat="1" ht="38.25" customHeight="1">
      <c r="A89" s="238"/>
      <c r="B89" s="240"/>
      <c r="C89" s="32" t="s">
        <v>242</v>
      </c>
      <c r="D89" s="46"/>
      <c r="E89" s="33"/>
      <c r="F89" s="34" t="s">
        <v>47</v>
      </c>
      <c r="G89" s="35">
        <v>1</v>
      </c>
      <c r="H89" s="36" t="s">
        <v>63</v>
      </c>
      <c r="I89" s="47">
        <f t="shared" si="4"/>
        <v>0</v>
      </c>
      <c r="J89" s="60" t="s">
        <v>304</v>
      </c>
    </row>
    <row r="90" spans="1:11" s="51" customFormat="1" ht="38.25" customHeight="1">
      <c r="A90" s="238"/>
      <c r="B90" s="240"/>
      <c r="C90" s="32" t="s">
        <v>243</v>
      </c>
      <c r="D90" s="196"/>
      <c r="E90" s="33">
        <v>1</v>
      </c>
      <c r="F90" s="34" t="s">
        <v>183</v>
      </c>
      <c r="G90" s="35">
        <v>1</v>
      </c>
      <c r="H90" s="36" t="s">
        <v>63</v>
      </c>
      <c r="I90" s="47">
        <f t="shared" si="4"/>
        <v>0</v>
      </c>
      <c r="J90" s="60" t="s">
        <v>305</v>
      </c>
    </row>
    <row r="91" spans="1:11" s="51" customFormat="1" ht="38.25" customHeight="1">
      <c r="A91" s="238"/>
      <c r="B91" s="240"/>
      <c r="C91" s="32" t="s">
        <v>244</v>
      </c>
      <c r="D91" s="196"/>
      <c r="E91" s="33">
        <v>1</v>
      </c>
      <c r="F91" s="34" t="s">
        <v>183</v>
      </c>
      <c r="G91" s="35">
        <v>1</v>
      </c>
      <c r="H91" s="36" t="s">
        <v>63</v>
      </c>
      <c r="I91" s="47">
        <f t="shared" si="4"/>
        <v>0</v>
      </c>
      <c r="J91" s="60" t="s">
        <v>306</v>
      </c>
    </row>
    <row r="92" spans="1:11" ht="50.1" customHeight="1">
      <c r="A92" s="233"/>
      <c r="B92" s="38" t="s">
        <v>75</v>
      </c>
      <c r="C92" s="39" t="s">
        <v>20</v>
      </c>
      <c r="D92" s="40"/>
      <c r="E92" s="41"/>
      <c r="F92" s="42"/>
      <c r="G92" s="43"/>
      <c r="H92" s="44"/>
      <c r="I92" s="56">
        <f>SUM(I76:I91)</f>
        <v>0</v>
      </c>
      <c r="J92" s="57"/>
    </row>
    <row r="93" spans="1:11" ht="39.75" customHeight="1">
      <c r="A93" s="232" t="s">
        <v>76</v>
      </c>
      <c r="B93" s="237" t="s">
        <v>77</v>
      </c>
      <c r="C93" s="54" t="s">
        <v>127</v>
      </c>
      <c r="D93" s="46"/>
      <c r="E93" s="33">
        <v>1</v>
      </c>
      <c r="F93" s="34" t="s">
        <v>18</v>
      </c>
      <c r="G93" s="35">
        <v>1</v>
      </c>
      <c r="H93" s="36" t="s">
        <v>18</v>
      </c>
      <c r="I93" s="123">
        <f>D93*E93*G93</f>
        <v>0</v>
      </c>
      <c r="J93" s="50" t="s">
        <v>307</v>
      </c>
    </row>
    <row r="94" spans="1:11" ht="39.75" customHeight="1">
      <c r="A94" s="232"/>
      <c r="B94" s="237"/>
      <c r="C94" s="54" t="s">
        <v>245</v>
      </c>
      <c r="D94" s="161"/>
      <c r="E94" s="168">
        <v>1</v>
      </c>
      <c r="F94" s="163" t="s">
        <v>18</v>
      </c>
      <c r="G94" s="164">
        <v>1</v>
      </c>
      <c r="H94" s="165" t="s">
        <v>29</v>
      </c>
      <c r="I94" s="182">
        <f>D94*E94*G94</f>
        <v>0</v>
      </c>
      <c r="J94" s="60" t="s">
        <v>246</v>
      </c>
    </row>
    <row r="95" spans="1:11" ht="39.75" customHeight="1">
      <c r="A95" s="232"/>
      <c r="B95" s="237"/>
      <c r="C95" s="59" t="s">
        <v>247</v>
      </c>
      <c r="D95" s="46"/>
      <c r="E95" s="33">
        <v>1</v>
      </c>
      <c r="F95" s="34" t="s">
        <v>18</v>
      </c>
      <c r="G95" s="35">
        <v>1</v>
      </c>
      <c r="H95" s="36" t="s">
        <v>117</v>
      </c>
      <c r="I95" s="53">
        <f>D95*E95*G95</f>
        <v>0</v>
      </c>
      <c r="J95" s="60" t="s">
        <v>248</v>
      </c>
    </row>
    <row r="96" spans="1:11" ht="39.75" customHeight="1">
      <c r="A96" s="232"/>
      <c r="B96" s="237"/>
      <c r="C96" s="32" t="s">
        <v>128</v>
      </c>
      <c r="D96" s="46"/>
      <c r="E96" s="33">
        <v>1</v>
      </c>
      <c r="F96" s="34" t="s">
        <v>18</v>
      </c>
      <c r="G96" s="35">
        <v>1</v>
      </c>
      <c r="H96" s="36" t="s">
        <v>18</v>
      </c>
      <c r="I96" s="53">
        <f>D96*E96*G96</f>
        <v>0</v>
      </c>
      <c r="J96" s="50" t="s">
        <v>308</v>
      </c>
    </row>
    <row r="97" spans="1:10" ht="50.1" customHeight="1">
      <c r="A97" s="232"/>
      <c r="B97" s="38" t="s">
        <v>78</v>
      </c>
      <c r="C97" s="39" t="s">
        <v>20</v>
      </c>
      <c r="D97" s="40"/>
      <c r="E97" s="61"/>
      <c r="F97" s="62"/>
      <c r="G97" s="63"/>
      <c r="H97" s="64"/>
      <c r="I97" s="56">
        <f>SUM(I93:I96)</f>
        <v>0</v>
      </c>
      <c r="J97" s="57"/>
    </row>
    <row r="98" spans="1:10" ht="39.75" customHeight="1">
      <c r="A98" s="232" t="s">
        <v>79</v>
      </c>
      <c r="B98" s="237" t="s">
        <v>80</v>
      </c>
      <c r="C98" s="32" t="s">
        <v>249</v>
      </c>
      <c r="D98" s="46"/>
      <c r="E98" s="33">
        <v>1</v>
      </c>
      <c r="F98" s="34" t="s">
        <v>23</v>
      </c>
      <c r="G98" s="35">
        <v>1</v>
      </c>
      <c r="H98" s="36" t="s">
        <v>15</v>
      </c>
      <c r="I98" s="53">
        <f t="shared" ref="I98:I109" si="5">D98*E98*G98</f>
        <v>0</v>
      </c>
      <c r="J98" s="50" t="s">
        <v>309</v>
      </c>
    </row>
    <row r="99" spans="1:10" ht="39.75" customHeight="1">
      <c r="A99" s="232"/>
      <c r="B99" s="237"/>
      <c r="C99" s="54" t="s">
        <v>81</v>
      </c>
      <c r="D99" s="46"/>
      <c r="E99" s="33">
        <v>1</v>
      </c>
      <c r="F99" s="34" t="s">
        <v>23</v>
      </c>
      <c r="G99" s="35">
        <v>1</v>
      </c>
      <c r="H99" s="36" t="s">
        <v>15</v>
      </c>
      <c r="I99" s="53">
        <f t="shared" si="5"/>
        <v>0</v>
      </c>
      <c r="J99" s="50" t="s">
        <v>310</v>
      </c>
    </row>
    <row r="100" spans="1:10" ht="39.75" customHeight="1">
      <c r="A100" s="232"/>
      <c r="B100" s="237"/>
      <c r="C100" s="54" t="s">
        <v>250</v>
      </c>
      <c r="D100" s="46"/>
      <c r="E100" s="33">
        <v>1</v>
      </c>
      <c r="F100" s="34" t="s">
        <v>23</v>
      </c>
      <c r="G100" s="35">
        <v>1</v>
      </c>
      <c r="H100" s="36" t="s">
        <v>15</v>
      </c>
      <c r="I100" s="53">
        <f t="shared" si="5"/>
        <v>0</v>
      </c>
      <c r="J100" s="50" t="s">
        <v>311</v>
      </c>
    </row>
    <row r="101" spans="1:10" ht="39.75" customHeight="1">
      <c r="A101" s="232"/>
      <c r="B101" s="237"/>
      <c r="C101" s="32" t="s">
        <v>82</v>
      </c>
      <c r="D101" s="46"/>
      <c r="E101" s="33">
        <v>2</v>
      </c>
      <c r="F101" s="34" t="s">
        <v>23</v>
      </c>
      <c r="G101" s="35">
        <v>1</v>
      </c>
      <c r="H101" s="36" t="s">
        <v>15</v>
      </c>
      <c r="I101" s="53">
        <f t="shared" si="5"/>
        <v>0</v>
      </c>
      <c r="J101" s="50" t="s">
        <v>251</v>
      </c>
    </row>
    <row r="102" spans="1:10" s="51" customFormat="1" ht="39.75" customHeight="1">
      <c r="A102" s="232"/>
      <c r="B102" s="237"/>
      <c r="C102" s="192" t="s">
        <v>252</v>
      </c>
      <c r="D102" s="46"/>
      <c r="E102" s="33">
        <v>1</v>
      </c>
      <c r="F102" s="34" t="s">
        <v>183</v>
      </c>
      <c r="G102" s="35">
        <v>1</v>
      </c>
      <c r="H102" s="36" t="s">
        <v>15</v>
      </c>
      <c r="I102" s="53">
        <f t="shared" si="5"/>
        <v>0</v>
      </c>
      <c r="J102" s="50" t="s">
        <v>312</v>
      </c>
    </row>
    <row r="103" spans="1:10" s="51" customFormat="1" ht="39.75" customHeight="1">
      <c r="A103" s="232"/>
      <c r="B103" s="237"/>
      <c r="C103" s="192" t="s">
        <v>253</v>
      </c>
      <c r="D103" s="46"/>
      <c r="E103" s="33">
        <v>1</v>
      </c>
      <c r="F103" s="34" t="s">
        <v>183</v>
      </c>
      <c r="G103" s="35">
        <v>1</v>
      </c>
      <c r="H103" s="36" t="s">
        <v>15</v>
      </c>
      <c r="I103" s="53">
        <f t="shared" si="5"/>
        <v>0</v>
      </c>
      <c r="J103" s="50" t="s">
        <v>254</v>
      </c>
    </row>
    <row r="104" spans="1:10" ht="39.75" customHeight="1">
      <c r="A104" s="232"/>
      <c r="B104" s="237"/>
      <c r="C104" s="32" t="s">
        <v>83</v>
      </c>
      <c r="D104" s="46"/>
      <c r="E104" s="33">
        <v>1</v>
      </c>
      <c r="F104" s="34" t="s">
        <v>18</v>
      </c>
      <c r="G104" s="35">
        <v>2.5</v>
      </c>
      <c r="H104" s="36" t="s">
        <v>15</v>
      </c>
      <c r="I104" s="53">
        <f t="shared" si="5"/>
        <v>0</v>
      </c>
      <c r="J104" s="48" t="s">
        <v>313</v>
      </c>
    </row>
    <row r="105" spans="1:10" ht="39.75" customHeight="1">
      <c r="A105" s="232"/>
      <c r="B105" s="237"/>
      <c r="C105" s="54" t="s">
        <v>129</v>
      </c>
      <c r="D105" s="46"/>
      <c r="E105" s="33">
        <v>1</v>
      </c>
      <c r="F105" s="34" t="s">
        <v>117</v>
      </c>
      <c r="G105" s="35">
        <v>1</v>
      </c>
      <c r="H105" s="36" t="s">
        <v>117</v>
      </c>
      <c r="I105" s="53">
        <f t="shared" si="5"/>
        <v>0</v>
      </c>
      <c r="J105" s="60" t="s">
        <v>130</v>
      </c>
    </row>
    <row r="106" spans="1:10" ht="39.75" customHeight="1">
      <c r="A106" s="232"/>
      <c r="B106" s="237"/>
      <c r="C106" s="59" t="s">
        <v>131</v>
      </c>
      <c r="D106" s="46"/>
      <c r="E106" s="33">
        <v>1</v>
      </c>
      <c r="F106" s="34" t="s">
        <v>117</v>
      </c>
      <c r="G106" s="35">
        <v>1</v>
      </c>
      <c r="H106" s="36" t="s">
        <v>117</v>
      </c>
      <c r="I106" s="53">
        <f t="shared" si="5"/>
        <v>0</v>
      </c>
      <c r="J106" s="48" t="s">
        <v>132</v>
      </c>
    </row>
    <row r="107" spans="1:10" ht="39.75" customHeight="1">
      <c r="A107" s="232"/>
      <c r="B107" s="241" t="s">
        <v>84</v>
      </c>
      <c r="C107" s="32" t="s">
        <v>85</v>
      </c>
      <c r="D107" s="46"/>
      <c r="E107" s="33">
        <v>1</v>
      </c>
      <c r="F107" s="34" t="s">
        <v>18</v>
      </c>
      <c r="G107" s="35">
        <v>1</v>
      </c>
      <c r="H107" s="36" t="s">
        <v>18</v>
      </c>
      <c r="I107" s="53">
        <f t="shared" si="5"/>
        <v>0</v>
      </c>
      <c r="J107" s="60" t="s">
        <v>314</v>
      </c>
    </row>
    <row r="108" spans="1:10" ht="39.75" customHeight="1">
      <c r="A108" s="232"/>
      <c r="B108" s="241"/>
      <c r="C108" s="32" t="s">
        <v>255</v>
      </c>
      <c r="D108" s="46"/>
      <c r="E108" s="33">
        <v>1</v>
      </c>
      <c r="F108" s="34" t="s">
        <v>18</v>
      </c>
      <c r="G108" s="35">
        <v>1</v>
      </c>
      <c r="H108" s="36" t="s">
        <v>18</v>
      </c>
      <c r="I108" s="53">
        <f t="shared" si="5"/>
        <v>0</v>
      </c>
      <c r="J108" s="50" t="s">
        <v>315</v>
      </c>
    </row>
    <row r="109" spans="1:10" ht="39.75" customHeight="1">
      <c r="A109" s="232"/>
      <c r="B109" s="241"/>
      <c r="C109" s="32" t="s">
        <v>86</v>
      </c>
      <c r="D109" s="46"/>
      <c r="E109" s="33">
        <v>1</v>
      </c>
      <c r="F109" s="34" t="s">
        <v>18</v>
      </c>
      <c r="G109" s="35">
        <v>1</v>
      </c>
      <c r="H109" s="36" t="s">
        <v>18</v>
      </c>
      <c r="I109" s="53">
        <f t="shared" si="5"/>
        <v>0</v>
      </c>
      <c r="J109" s="50" t="s">
        <v>316</v>
      </c>
    </row>
    <row r="110" spans="1:10" ht="50.1" customHeight="1">
      <c r="A110" s="232"/>
      <c r="B110" s="38" t="s">
        <v>87</v>
      </c>
      <c r="C110" s="39" t="s">
        <v>20</v>
      </c>
      <c r="D110" s="40"/>
      <c r="E110" s="61"/>
      <c r="F110" s="62"/>
      <c r="G110" s="63"/>
      <c r="H110" s="64"/>
      <c r="I110" s="56">
        <f>SUM(I98:I109)</f>
        <v>0</v>
      </c>
      <c r="J110" s="57"/>
    </row>
    <row r="111" spans="1:10" ht="38.25" customHeight="1">
      <c r="A111" s="232" t="s">
        <v>88</v>
      </c>
      <c r="B111" s="237" t="s">
        <v>89</v>
      </c>
      <c r="C111" s="59" t="s">
        <v>90</v>
      </c>
      <c r="D111" s="46"/>
      <c r="E111" s="197"/>
      <c r="F111" s="34"/>
      <c r="G111" s="35"/>
      <c r="H111" s="36" t="s">
        <v>91</v>
      </c>
      <c r="I111" s="53">
        <f>D111*E111*G111</f>
        <v>0</v>
      </c>
      <c r="J111" s="65" t="s">
        <v>317</v>
      </c>
    </row>
    <row r="112" spans="1:10" ht="38.25" customHeight="1">
      <c r="A112" s="232"/>
      <c r="B112" s="237"/>
      <c r="C112" s="32" t="s">
        <v>92</v>
      </c>
      <c r="D112" s="46"/>
      <c r="E112" s="197"/>
      <c r="F112" s="34"/>
      <c r="G112" s="35"/>
      <c r="H112" s="36" t="s">
        <v>91</v>
      </c>
      <c r="I112" s="53">
        <f>D112*E112*G112</f>
        <v>0</v>
      </c>
      <c r="J112" s="65" t="s">
        <v>317</v>
      </c>
    </row>
    <row r="113" spans="1:13" ht="38.25" customHeight="1">
      <c r="A113" s="232"/>
      <c r="B113" s="237"/>
      <c r="C113" s="32" t="s">
        <v>93</v>
      </c>
      <c r="D113" s="46"/>
      <c r="E113" s="197"/>
      <c r="F113" s="34"/>
      <c r="G113" s="35"/>
      <c r="H113" s="36" t="s">
        <v>91</v>
      </c>
      <c r="I113" s="53">
        <f>D113*E113*G113</f>
        <v>0</v>
      </c>
      <c r="J113" s="65" t="s">
        <v>317</v>
      </c>
    </row>
    <row r="114" spans="1:13" ht="38.25" customHeight="1">
      <c r="A114" s="232"/>
      <c r="B114" s="237"/>
      <c r="C114" s="59" t="s">
        <v>94</v>
      </c>
      <c r="D114" s="46"/>
      <c r="E114" s="197"/>
      <c r="F114" s="34"/>
      <c r="G114" s="35"/>
      <c r="H114" s="36" t="s">
        <v>91</v>
      </c>
      <c r="I114" s="53">
        <f>D114*E114*G114</f>
        <v>0</v>
      </c>
      <c r="J114" s="65" t="s">
        <v>317</v>
      </c>
    </row>
    <row r="115" spans="1:13" ht="50.1" customHeight="1">
      <c r="A115" s="232"/>
      <c r="B115" s="38" t="s">
        <v>95</v>
      </c>
      <c r="C115" s="39" t="s">
        <v>20</v>
      </c>
      <c r="D115" s="40"/>
      <c r="E115" s="61"/>
      <c r="F115" s="62"/>
      <c r="G115" s="63"/>
      <c r="H115" s="64"/>
      <c r="I115" s="56">
        <f>SUM(I111:I114)</f>
        <v>0</v>
      </c>
      <c r="J115" s="57"/>
    </row>
    <row r="116" spans="1:13" ht="50.1" customHeight="1">
      <c r="A116" s="232" t="s">
        <v>96</v>
      </c>
      <c r="B116" s="234" t="s">
        <v>97</v>
      </c>
      <c r="C116" s="32" t="s">
        <v>133</v>
      </c>
      <c r="D116" s="161">
        <v>40000</v>
      </c>
      <c r="E116" s="168">
        <v>1000</v>
      </c>
      <c r="F116" s="34" t="s">
        <v>47</v>
      </c>
      <c r="G116" s="35">
        <v>1</v>
      </c>
      <c r="H116" s="36" t="s">
        <v>29</v>
      </c>
      <c r="I116" s="125">
        <f t="shared" ref="I116:I119" si="6">D116*E116*G116</f>
        <v>40000000</v>
      </c>
      <c r="J116" s="50" t="s">
        <v>318</v>
      </c>
    </row>
    <row r="117" spans="1:13" ht="50.1" customHeight="1">
      <c r="A117" s="233"/>
      <c r="B117" s="235"/>
      <c r="C117" s="32" t="s">
        <v>319</v>
      </c>
      <c r="D117" s="161">
        <v>50000</v>
      </c>
      <c r="E117" s="168">
        <v>10</v>
      </c>
      <c r="F117" s="34" t="s">
        <v>47</v>
      </c>
      <c r="G117" s="35">
        <v>1</v>
      </c>
      <c r="H117" s="36" t="s">
        <v>29</v>
      </c>
      <c r="I117" s="125">
        <f t="shared" si="6"/>
        <v>500000</v>
      </c>
      <c r="J117" s="50" t="s">
        <v>323</v>
      </c>
    </row>
    <row r="118" spans="1:13" ht="50.1" customHeight="1">
      <c r="A118" s="232"/>
      <c r="B118" s="137" t="s">
        <v>98</v>
      </c>
      <c r="C118" s="166" t="s">
        <v>99</v>
      </c>
      <c r="D118" s="46"/>
      <c r="E118" s="33">
        <v>1</v>
      </c>
      <c r="F118" s="34" t="s">
        <v>18</v>
      </c>
      <c r="G118" s="35">
        <v>1</v>
      </c>
      <c r="H118" s="36" t="s">
        <v>29</v>
      </c>
      <c r="I118" s="53">
        <f t="shared" si="6"/>
        <v>0</v>
      </c>
      <c r="J118" s="60" t="s">
        <v>321</v>
      </c>
    </row>
    <row r="119" spans="1:13" ht="50.1" customHeight="1">
      <c r="A119" s="232"/>
      <c r="B119" s="137" t="s">
        <v>256</v>
      </c>
      <c r="C119" s="166" t="s">
        <v>257</v>
      </c>
      <c r="D119" s="46"/>
      <c r="E119" s="33">
        <v>1</v>
      </c>
      <c r="F119" s="34" t="s">
        <v>18</v>
      </c>
      <c r="G119" s="35">
        <v>1</v>
      </c>
      <c r="H119" s="36" t="s">
        <v>29</v>
      </c>
      <c r="I119" s="53">
        <f t="shared" si="6"/>
        <v>0</v>
      </c>
      <c r="J119" s="198" t="s">
        <v>320</v>
      </c>
    </row>
    <row r="120" spans="1:13" ht="50.1" customHeight="1">
      <c r="A120" s="232"/>
      <c r="B120" s="38" t="s">
        <v>100</v>
      </c>
      <c r="C120" s="39" t="s">
        <v>20</v>
      </c>
      <c r="D120" s="40"/>
      <c r="E120" s="61"/>
      <c r="F120" s="62"/>
      <c r="G120" s="63"/>
      <c r="H120" s="64"/>
      <c r="I120" s="56">
        <f>SUM(I116:I119)</f>
        <v>40500000</v>
      </c>
      <c r="J120" s="57"/>
      <c r="K120" s="167"/>
      <c r="L120" s="167"/>
      <c r="M120" s="199"/>
    </row>
    <row r="121" spans="1:13" ht="50.1" customHeight="1">
      <c r="A121" s="221" t="s">
        <v>101</v>
      </c>
      <c r="B121" s="137" t="s">
        <v>102</v>
      </c>
      <c r="C121" s="66" t="s">
        <v>135</v>
      </c>
      <c r="D121" s="161"/>
      <c r="E121" s="33">
        <v>1</v>
      </c>
      <c r="F121" s="34" t="s">
        <v>18</v>
      </c>
      <c r="G121" s="35">
        <v>1</v>
      </c>
      <c r="H121" s="36" t="s">
        <v>18</v>
      </c>
      <c r="I121" s="53">
        <f>D121*E121*G121</f>
        <v>0</v>
      </c>
      <c r="J121" s="37" t="s">
        <v>322</v>
      </c>
      <c r="K121" s="109"/>
    </row>
    <row r="122" spans="1:13" ht="50.1" customHeight="1" thickBot="1">
      <c r="A122" s="222"/>
      <c r="B122" s="67" t="s">
        <v>103</v>
      </c>
      <c r="C122" s="68" t="s">
        <v>20</v>
      </c>
      <c r="D122" s="69"/>
      <c r="E122" s="70"/>
      <c r="F122" s="71"/>
      <c r="G122" s="72"/>
      <c r="H122" s="73"/>
      <c r="I122" s="74">
        <f>SUM(I121)</f>
        <v>0</v>
      </c>
      <c r="J122" s="75"/>
      <c r="K122" s="200"/>
      <c r="L122" s="201"/>
    </row>
    <row r="123" spans="1:13" ht="11.25" customHeight="1">
      <c r="A123" s="76"/>
      <c r="B123" s="77"/>
      <c r="C123" s="78"/>
      <c r="D123" s="78"/>
      <c r="E123" s="79"/>
      <c r="F123" s="80"/>
      <c r="G123" s="81"/>
      <c r="H123" s="78"/>
      <c r="I123" s="78"/>
      <c r="J123" s="82"/>
    </row>
    <row r="124" spans="1:13" ht="23.25" customHeight="1">
      <c r="A124" s="76"/>
      <c r="B124" s="77"/>
      <c r="C124" s="83" t="s">
        <v>104</v>
      </c>
      <c r="D124" s="223"/>
      <c r="E124" s="224"/>
      <c r="F124" s="224"/>
      <c r="G124" s="224"/>
      <c r="H124" s="225"/>
      <c r="I124" s="84">
        <f>SUM(I13,I26,I51,I59,I75,I92,I97,I110,I115,I120,I122)</f>
        <v>117433999.90909091</v>
      </c>
      <c r="J124" s="85"/>
    </row>
    <row r="125" spans="1:13" ht="23.25" customHeight="1">
      <c r="A125" s="86"/>
      <c r="B125" s="87"/>
      <c r="C125" s="88" t="s">
        <v>105</v>
      </c>
      <c r="D125" s="226"/>
      <c r="E125" s="227"/>
      <c r="F125" s="227"/>
      <c r="G125" s="227"/>
      <c r="H125" s="228"/>
      <c r="I125" s="89">
        <f>I124*0.1</f>
        <v>11743399.990909092</v>
      </c>
      <c r="J125" s="90"/>
    </row>
    <row r="126" spans="1:13" ht="23.25" customHeight="1">
      <c r="A126" s="86"/>
      <c r="B126" s="87"/>
      <c r="C126" s="91" t="s">
        <v>106</v>
      </c>
      <c r="D126" s="229"/>
      <c r="E126" s="230"/>
      <c r="F126" s="230"/>
      <c r="G126" s="230"/>
      <c r="H126" s="231"/>
      <c r="I126" s="202">
        <f>ROUNDDOWN((I124+I125),-5)</f>
        <v>129100000</v>
      </c>
      <c r="J126" s="93" t="s">
        <v>134</v>
      </c>
    </row>
    <row r="127" spans="1:13" ht="16.5" customHeight="1">
      <c r="I127" s="99"/>
      <c r="J127" s="100" t="s">
        <v>107</v>
      </c>
    </row>
    <row r="128" spans="1:13" ht="9" customHeight="1">
      <c r="I128" s="5"/>
    </row>
    <row r="129" spans="3:10" ht="20.25" customHeight="1">
      <c r="C129" s="131" t="s">
        <v>138</v>
      </c>
      <c r="D129" s="217" t="s">
        <v>139</v>
      </c>
      <c r="E129" s="217"/>
      <c r="F129" s="218" t="s">
        <v>140</v>
      </c>
      <c r="G129" s="218"/>
      <c r="H129" s="218"/>
      <c r="I129" s="132" t="s">
        <v>136</v>
      </c>
      <c r="J129" s="203"/>
    </row>
    <row r="130" spans="3:10" ht="20.25" customHeight="1">
      <c r="C130" s="129" t="s">
        <v>330</v>
      </c>
      <c r="D130" s="219">
        <f>+I124*10%</f>
        <v>11743399.990909092</v>
      </c>
      <c r="E130" s="219"/>
      <c r="F130" s="220">
        <f>+D130*10%</f>
        <v>1174339.9990909093</v>
      </c>
      <c r="G130" s="220"/>
      <c r="H130" s="220"/>
      <c r="I130" s="206">
        <f>+D130+F130</f>
        <v>12917739.990000002</v>
      </c>
      <c r="J130" s="204"/>
    </row>
    <row r="131" spans="3:10" ht="20.25" customHeight="1">
      <c r="C131" s="129" t="s">
        <v>141</v>
      </c>
      <c r="D131" s="213">
        <f>+I124*40%</f>
        <v>46973599.963636369</v>
      </c>
      <c r="E131" s="213"/>
      <c r="F131" s="214">
        <f t="shared" ref="F131:F132" si="7">+D131*10%</f>
        <v>4697359.996363637</v>
      </c>
      <c r="G131" s="214"/>
      <c r="H131" s="214"/>
      <c r="I131" s="207">
        <f>+D131+F131</f>
        <v>51670959.960000008</v>
      </c>
      <c r="J131" s="204"/>
    </row>
    <row r="132" spans="3:10" ht="20.25" customHeight="1">
      <c r="C132" s="130" t="s">
        <v>142</v>
      </c>
      <c r="D132" s="215">
        <f>+I124*50%</f>
        <v>58716999.954545453</v>
      </c>
      <c r="E132" s="215"/>
      <c r="F132" s="216">
        <f t="shared" si="7"/>
        <v>5871699.9954545461</v>
      </c>
      <c r="G132" s="216"/>
      <c r="H132" s="216"/>
      <c r="I132" s="208">
        <f>+I126-I130-I131</f>
        <v>64511300.049999982</v>
      </c>
      <c r="J132" s="204"/>
    </row>
    <row r="133" spans="3:10" ht="38.25" customHeight="1">
      <c r="C133" s="127" t="s">
        <v>136</v>
      </c>
      <c r="D133" s="210">
        <f>+D130+D131+D132</f>
        <v>117433999.90909091</v>
      </c>
      <c r="E133" s="210"/>
      <c r="F133" s="211">
        <f>+F130+F131+F132</f>
        <v>11743399.990909092</v>
      </c>
      <c r="G133" s="211"/>
      <c r="H133" s="211"/>
      <c r="I133" s="209">
        <f>I126</f>
        <v>129100000</v>
      </c>
      <c r="J133" s="205"/>
    </row>
    <row r="134" spans="3:10">
      <c r="F134" s="212"/>
      <c r="G134" s="212"/>
      <c r="I134" s="5"/>
    </row>
    <row r="135" spans="3:10" s="102" customFormat="1" ht="18">
      <c r="D135" s="103"/>
      <c r="E135" s="104"/>
      <c r="F135" s="105"/>
      <c r="G135" s="106"/>
      <c r="H135" s="107"/>
      <c r="I135" s="103"/>
      <c r="J135" s="108"/>
    </row>
    <row r="136" spans="3:10" ht="18">
      <c r="G136" s="98"/>
      <c r="I136" s="103"/>
      <c r="J136" s="122"/>
    </row>
    <row r="137" spans="3:10">
      <c r="I137" s="109"/>
    </row>
    <row r="140" spans="3:10">
      <c r="H140" s="6"/>
    </row>
  </sheetData>
  <autoFilter ref="A11:L122"/>
  <mergeCells count="66">
    <mergeCell ref="G6:H6"/>
    <mergeCell ref="G7:H7"/>
    <mergeCell ref="I3:J3"/>
    <mergeCell ref="I4:J4"/>
    <mergeCell ref="I5:J5"/>
    <mergeCell ref="I6:J6"/>
    <mergeCell ref="I7:J7"/>
    <mergeCell ref="A1:J1"/>
    <mergeCell ref="D2:J2"/>
    <mergeCell ref="G3:H3"/>
    <mergeCell ref="G4:H4"/>
    <mergeCell ref="G5:H5"/>
    <mergeCell ref="D9:E9"/>
    <mergeCell ref="A10:A11"/>
    <mergeCell ref="B10:B11"/>
    <mergeCell ref="C10:C11"/>
    <mergeCell ref="D10:I10"/>
    <mergeCell ref="A12:A13"/>
    <mergeCell ref="A14:A26"/>
    <mergeCell ref="B14:B15"/>
    <mergeCell ref="B16:B19"/>
    <mergeCell ref="J18:J19"/>
    <mergeCell ref="B20:B25"/>
    <mergeCell ref="A27:A38"/>
    <mergeCell ref="B27:B30"/>
    <mergeCell ref="J27:J28"/>
    <mergeCell ref="B31:B32"/>
    <mergeCell ref="B33:B34"/>
    <mergeCell ref="B37:B38"/>
    <mergeCell ref="J82:J87"/>
    <mergeCell ref="A93:A97"/>
    <mergeCell ref="B93:B96"/>
    <mergeCell ref="A39:A51"/>
    <mergeCell ref="B39:B40"/>
    <mergeCell ref="B41:B43"/>
    <mergeCell ref="B44:B46"/>
    <mergeCell ref="B47:B50"/>
    <mergeCell ref="A52:A59"/>
    <mergeCell ref="B52:B53"/>
    <mergeCell ref="B54:B56"/>
    <mergeCell ref="A116:A120"/>
    <mergeCell ref="B116:B117"/>
    <mergeCell ref="A60:A75"/>
    <mergeCell ref="B60:B74"/>
    <mergeCell ref="A76:A92"/>
    <mergeCell ref="B76:B91"/>
    <mergeCell ref="A98:A110"/>
    <mergeCell ref="B98:B106"/>
    <mergeCell ref="B107:B109"/>
    <mergeCell ref="A111:A115"/>
    <mergeCell ref="B111:B114"/>
    <mergeCell ref="D129:E129"/>
    <mergeCell ref="F129:H129"/>
    <mergeCell ref="D130:E130"/>
    <mergeCell ref="F130:H130"/>
    <mergeCell ref="A121:A122"/>
    <mergeCell ref="D124:H124"/>
    <mergeCell ref="D125:H125"/>
    <mergeCell ref="D126:H126"/>
    <mergeCell ref="D133:E133"/>
    <mergeCell ref="F133:H133"/>
    <mergeCell ref="F134:G134"/>
    <mergeCell ref="D131:E131"/>
    <mergeCell ref="F131:H131"/>
    <mergeCell ref="D132:E132"/>
    <mergeCell ref="F132:H132"/>
  </mergeCells>
  <phoneticPr fontId="2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5" fitToHeight="8" orientation="landscape" r:id="rId1"/>
  <rowBreaks count="4" manualBreakCount="4">
    <brk id="26" max="9" man="1"/>
    <brk id="51" max="9" man="1"/>
    <brk id="75" max="9" man="1"/>
    <brk id="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60"/>
  <sheetViews>
    <sheetView showGridLines="0" zoomScale="80" zoomScaleNormal="80" zoomScaleSheetLayoutView="70" workbookViewId="0">
      <selection activeCell="B7" sqref="B7"/>
    </sheetView>
  </sheetViews>
  <sheetFormatPr defaultRowHeight="15.75"/>
  <cols>
    <col min="1" max="1" width="15.625" style="6" customWidth="1"/>
    <col min="2" max="2" width="30.625" style="94" customWidth="1"/>
    <col min="3" max="3" width="56.25" style="6" customWidth="1"/>
    <col min="4" max="4" width="16.5" style="6" customWidth="1"/>
    <col min="5" max="5" width="8.625" style="95" customWidth="1"/>
    <col min="6" max="6" width="5.625" style="96" customWidth="1"/>
    <col min="7" max="7" width="4.75" style="97" customWidth="1"/>
    <col min="8" max="8" width="5" style="98" customWidth="1"/>
    <col min="9" max="9" width="22.5" style="6" customWidth="1"/>
    <col min="10" max="10" width="67.75" style="101" customWidth="1"/>
    <col min="11" max="16384" width="9" style="6"/>
  </cols>
  <sheetData>
    <row r="1" spans="1:11" s="1" customFormat="1" ht="32.25" customHeight="1">
      <c r="A1" s="277" t="s">
        <v>150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1" ht="20.100000000000001" customHeight="1">
      <c r="A2" s="2" t="s">
        <v>0</v>
      </c>
      <c r="B2" s="3"/>
      <c r="C2" s="4"/>
      <c r="D2" s="264"/>
      <c r="E2" s="264"/>
      <c r="F2" s="264"/>
      <c r="G2" s="264"/>
      <c r="H2" s="264"/>
      <c r="I2" s="264"/>
      <c r="J2" s="264"/>
    </row>
    <row r="3" spans="1:11" ht="20.100000000000001" customHeight="1">
      <c r="A3" s="7" t="s">
        <v>1</v>
      </c>
      <c r="B3" s="2" t="s">
        <v>2</v>
      </c>
      <c r="C3" s="4"/>
      <c r="D3" s="1"/>
      <c r="E3" s="153" t="s">
        <v>157</v>
      </c>
      <c r="F3" s="154" t="s">
        <v>332</v>
      </c>
      <c r="G3" s="1"/>
      <c r="H3" s="1"/>
      <c r="I3" s="1"/>
      <c r="J3" s="1"/>
      <c r="K3" s="1"/>
    </row>
    <row r="4" spans="1:11" ht="20.100000000000001" customHeight="1">
      <c r="A4" s="7" t="s">
        <v>3</v>
      </c>
      <c r="B4" s="2" t="s">
        <v>259</v>
      </c>
      <c r="C4" s="4"/>
      <c r="D4" s="1"/>
      <c r="F4" s="20" t="s">
        <v>333</v>
      </c>
      <c r="G4" s="1"/>
      <c r="H4" s="1"/>
      <c r="I4" s="1"/>
      <c r="J4" s="1"/>
      <c r="K4" s="1"/>
    </row>
    <row r="5" spans="1:11" ht="20.100000000000001" customHeight="1">
      <c r="A5" s="7" t="s">
        <v>4</v>
      </c>
      <c r="B5" s="8" t="s">
        <v>327</v>
      </c>
      <c r="C5" s="4"/>
      <c r="D5" s="1"/>
      <c r="F5" s="154" t="s">
        <v>334</v>
      </c>
      <c r="G5" s="1"/>
      <c r="H5" s="1"/>
      <c r="I5" s="1"/>
      <c r="J5" s="1"/>
      <c r="K5" s="1"/>
    </row>
    <row r="6" spans="1:11" ht="19.5" customHeight="1">
      <c r="A6" s="7"/>
      <c r="B6" s="9"/>
      <c r="C6" s="10"/>
      <c r="D6" s="1"/>
      <c r="F6" s="20" t="s">
        <v>335</v>
      </c>
      <c r="G6" s="24"/>
      <c r="H6" s="25"/>
      <c r="I6" s="19"/>
      <c r="J6" s="6"/>
      <c r="K6" s="1"/>
    </row>
    <row r="7" spans="1:11" s="10" customFormat="1" ht="21" customHeight="1" thickBot="1">
      <c r="A7" s="11" t="s">
        <v>5</v>
      </c>
      <c r="B7" s="151">
        <f>I53</f>
        <v>84200000</v>
      </c>
      <c r="C7" s="13" t="s">
        <v>6</v>
      </c>
      <c r="D7" s="1"/>
      <c r="F7" s="139" t="s">
        <v>159</v>
      </c>
      <c r="G7" s="24"/>
      <c r="H7" s="25"/>
      <c r="I7" s="19"/>
      <c r="J7" s="26"/>
      <c r="K7" s="1"/>
    </row>
    <row r="8" spans="1:11" ht="14.25" customHeight="1" thickTop="1">
      <c r="A8" s="14"/>
      <c r="B8" s="14"/>
      <c r="C8" s="14"/>
      <c r="D8" s="15"/>
      <c r="F8" s="139" t="s">
        <v>169</v>
      </c>
      <c r="G8" s="24"/>
      <c r="H8" s="25"/>
      <c r="I8" s="19"/>
      <c r="J8" s="26"/>
    </row>
    <row r="9" spans="1:11" ht="20.100000000000001" customHeight="1">
      <c r="D9" s="21"/>
      <c r="F9" s="23" t="s">
        <v>170</v>
      </c>
      <c r="G9" s="24"/>
      <c r="H9" s="25"/>
      <c r="I9" s="19"/>
      <c r="J9" s="26"/>
    </row>
    <row r="10" spans="1:11" ht="20.100000000000001" customHeight="1">
      <c r="D10" s="21"/>
      <c r="E10" s="22"/>
      <c r="F10" s="23" t="s">
        <v>160</v>
      </c>
      <c r="G10" s="24"/>
      <c r="H10" s="25"/>
      <c r="I10" s="19"/>
      <c r="J10" s="26"/>
    </row>
    <row r="11" spans="1:11" ht="20.100000000000001" customHeight="1">
      <c r="D11" s="21"/>
      <c r="E11" s="22"/>
      <c r="F11" s="155" t="s">
        <v>336</v>
      </c>
      <c r="G11" s="24"/>
      <c r="H11" s="25"/>
      <c r="I11" s="19"/>
      <c r="J11" s="26"/>
    </row>
    <row r="12" spans="1:11" ht="20.100000000000001" customHeight="1">
      <c r="D12" s="21"/>
      <c r="E12" s="22"/>
      <c r="F12" s="23" t="s">
        <v>337</v>
      </c>
      <c r="G12" s="24"/>
      <c r="H12" s="25"/>
      <c r="I12" s="19"/>
      <c r="J12" s="26"/>
    </row>
    <row r="13" spans="1:11" ht="20.100000000000001" customHeight="1">
      <c r="D13" s="21"/>
      <c r="E13" s="22"/>
      <c r="F13" s="23" t="s">
        <v>338</v>
      </c>
      <c r="G13" s="24"/>
      <c r="H13" s="25"/>
      <c r="I13" s="19"/>
      <c r="J13" s="26"/>
    </row>
    <row r="14" spans="1:11" ht="20.100000000000001" customHeight="1">
      <c r="D14" s="21"/>
      <c r="E14" s="22"/>
      <c r="F14" s="23" t="s">
        <v>171</v>
      </c>
      <c r="G14" s="24"/>
      <c r="H14" s="25"/>
      <c r="I14" s="19"/>
      <c r="J14" s="26"/>
    </row>
    <row r="15" spans="1:11" ht="20.100000000000001" customHeight="1">
      <c r="D15" s="21"/>
      <c r="E15" s="22"/>
      <c r="F15" s="155" t="s">
        <v>339</v>
      </c>
      <c r="G15" s="24"/>
      <c r="H15" s="25"/>
      <c r="I15" s="19"/>
      <c r="J15" s="26"/>
    </row>
    <row r="16" spans="1:11" ht="20.100000000000001" customHeight="1">
      <c r="A16" s="152" t="s">
        <v>158</v>
      </c>
      <c r="B16" s="20"/>
      <c r="C16" s="21"/>
      <c r="D16" s="21"/>
      <c r="E16" s="22"/>
      <c r="F16" s="23" t="s">
        <v>340</v>
      </c>
      <c r="G16" s="24"/>
      <c r="H16" s="25"/>
      <c r="I16" s="19"/>
      <c r="J16" s="26"/>
    </row>
    <row r="17" spans="1:10" ht="20.100000000000001" customHeight="1">
      <c r="A17" s="6" t="s">
        <v>172</v>
      </c>
      <c r="B17" s="20"/>
      <c r="C17" s="21"/>
      <c r="D17" s="21"/>
      <c r="E17" s="22"/>
      <c r="F17" s="156" t="s">
        <v>173</v>
      </c>
      <c r="G17" s="24"/>
      <c r="H17" s="25"/>
      <c r="I17" s="19"/>
      <c r="J17" s="26"/>
    </row>
    <row r="18" spans="1:10" ht="20.100000000000001" customHeight="1">
      <c r="A18" s="6" t="s">
        <v>161</v>
      </c>
      <c r="B18" s="20"/>
      <c r="C18" s="21"/>
      <c r="D18" s="21"/>
      <c r="E18" s="22"/>
      <c r="F18" s="156" t="s">
        <v>174</v>
      </c>
      <c r="G18" s="24"/>
      <c r="H18" s="25"/>
      <c r="I18" s="19"/>
      <c r="J18" s="26"/>
    </row>
    <row r="19" spans="1:10" ht="20.100000000000001" customHeight="1">
      <c r="A19" s="6" t="s">
        <v>162</v>
      </c>
      <c r="B19" s="20"/>
      <c r="C19" s="21"/>
      <c r="D19" s="21"/>
      <c r="E19" s="22"/>
      <c r="F19" s="157" t="s">
        <v>175</v>
      </c>
      <c r="G19" s="24"/>
      <c r="H19" s="25"/>
      <c r="I19" s="19"/>
      <c r="J19" s="26"/>
    </row>
    <row r="20" spans="1:10" ht="20.100000000000001" customHeight="1">
      <c r="A20" s="6" t="s">
        <v>163</v>
      </c>
      <c r="B20" s="20"/>
      <c r="C20" s="21"/>
      <c r="D20" s="21"/>
      <c r="E20" s="22"/>
      <c r="F20" s="156" t="s">
        <v>176</v>
      </c>
      <c r="G20" s="24"/>
      <c r="H20" s="25"/>
      <c r="I20" s="19"/>
      <c r="J20" s="26"/>
    </row>
    <row r="21" spans="1:10" ht="20.100000000000001" customHeight="1">
      <c r="A21" s="6" t="s">
        <v>177</v>
      </c>
      <c r="B21" s="20"/>
      <c r="C21" s="21"/>
      <c r="D21" s="21"/>
      <c r="E21" s="22"/>
      <c r="F21" s="156" t="s">
        <v>178</v>
      </c>
      <c r="G21" s="24"/>
      <c r="H21" s="25"/>
      <c r="I21" s="19"/>
      <c r="J21" s="26"/>
    </row>
    <row r="22" spans="1:10" ht="20.100000000000001" customHeight="1">
      <c r="A22" s="6" t="s">
        <v>179</v>
      </c>
      <c r="B22" s="20"/>
      <c r="C22" s="21"/>
      <c r="D22" s="21"/>
      <c r="E22" s="22"/>
      <c r="F22" s="156"/>
      <c r="G22" s="24"/>
      <c r="H22" s="25"/>
      <c r="I22" s="19"/>
      <c r="J22" s="26"/>
    </row>
    <row r="23" spans="1:10" ht="20.100000000000001" customHeight="1">
      <c r="B23" s="6"/>
      <c r="D23" s="21"/>
      <c r="E23" s="22"/>
      <c r="F23" s="6"/>
      <c r="G23" s="6"/>
      <c r="H23" s="6"/>
      <c r="J23" s="6"/>
    </row>
    <row r="24" spans="1:10" ht="20.100000000000001" customHeight="1">
      <c r="B24" s="20"/>
      <c r="C24" s="21"/>
      <c r="D24" s="21"/>
      <c r="E24" s="22"/>
      <c r="F24" s="23"/>
      <c r="G24" s="24"/>
      <c r="H24" s="25"/>
      <c r="I24" s="19"/>
      <c r="J24" s="26" t="s">
        <v>8</v>
      </c>
    </row>
    <row r="25" spans="1:10" ht="23.25" customHeight="1">
      <c r="A25" s="278" t="s">
        <v>9</v>
      </c>
      <c r="B25" s="278" t="s">
        <v>10</v>
      </c>
      <c r="C25" s="279" t="s">
        <v>11</v>
      </c>
      <c r="D25" s="280" t="s">
        <v>164</v>
      </c>
      <c r="E25" s="281"/>
      <c r="F25" s="281"/>
      <c r="G25" s="281"/>
      <c r="H25" s="281"/>
      <c r="I25" s="282"/>
      <c r="J25" s="142" t="s">
        <v>12</v>
      </c>
    </row>
    <row r="26" spans="1:10" ht="37.5" customHeight="1">
      <c r="A26" s="256"/>
      <c r="B26" s="256"/>
      <c r="C26" s="258"/>
      <c r="D26" s="111" t="s">
        <v>165</v>
      </c>
      <c r="E26" s="28" t="s">
        <v>13</v>
      </c>
      <c r="F26" s="29" t="s">
        <v>14</v>
      </c>
      <c r="G26" s="29" t="s">
        <v>15</v>
      </c>
      <c r="H26" s="29"/>
      <c r="I26" s="30" t="s">
        <v>16</v>
      </c>
      <c r="J26" s="142"/>
    </row>
    <row r="27" spans="1:10" ht="30" customHeight="1">
      <c r="A27" s="283" t="s">
        <v>152</v>
      </c>
      <c r="B27" s="134" t="s">
        <v>166</v>
      </c>
      <c r="C27" s="54" t="s">
        <v>153</v>
      </c>
      <c r="D27" s="146"/>
      <c r="E27" s="33">
        <v>1</v>
      </c>
      <c r="F27" s="133" t="s">
        <v>18</v>
      </c>
      <c r="G27" s="35">
        <v>1</v>
      </c>
      <c r="H27" s="36" t="s">
        <v>15</v>
      </c>
      <c r="I27" s="123">
        <f>+D27</f>
        <v>0</v>
      </c>
      <c r="J27" s="143" t="s">
        <v>151</v>
      </c>
    </row>
    <row r="28" spans="1:10" ht="30.75" customHeight="1">
      <c r="A28" s="283"/>
      <c r="B28" s="38" t="s">
        <v>19</v>
      </c>
      <c r="C28" s="39" t="s">
        <v>20</v>
      </c>
      <c r="D28" s="40"/>
      <c r="E28" s="41"/>
      <c r="F28" s="141"/>
      <c r="G28" s="43"/>
      <c r="H28" s="44"/>
      <c r="I28" s="124">
        <f>SUM(I27:I27)</f>
        <v>0</v>
      </c>
      <c r="J28" s="144"/>
    </row>
    <row r="29" spans="1:10" ht="41.1" customHeight="1">
      <c r="A29" s="232" t="s">
        <v>21</v>
      </c>
      <c r="B29" s="236" t="s">
        <v>263</v>
      </c>
      <c r="C29" s="32" t="s">
        <v>22</v>
      </c>
      <c r="D29" s="46">
        <f>88000/1.1</f>
        <v>80000</v>
      </c>
      <c r="E29" s="33">
        <v>40</v>
      </c>
      <c r="F29" s="34" t="s">
        <v>23</v>
      </c>
      <c r="G29" s="35">
        <v>1</v>
      </c>
      <c r="H29" s="36" t="s">
        <v>15</v>
      </c>
      <c r="I29" s="47">
        <f t="shared" ref="I29:I39" si="0">D29*E29*G29</f>
        <v>3200000</v>
      </c>
      <c r="J29" s="50" t="s">
        <v>262</v>
      </c>
    </row>
    <row r="30" spans="1:10" ht="41.1" customHeight="1">
      <c r="A30" s="232"/>
      <c r="B30" s="237"/>
      <c r="C30" s="32" t="s">
        <v>24</v>
      </c>
      <c r="D30" s="46">
        <f>65000/1.1</f>
        <v>59090.909090909088</v>
      </c>
      <c r="E30" s="33">
        <v>10</v>
      </c>
      <c r="F30" s="34" t="s">
        <v>25</v>
      </c>
      <c r="G30" s="35">
        <v>1</v>
      </c>
      <c r="H30" s="36" t="s">
        <v>15</v>
      </c>
      <c r="I30" s="47">
        <f t="shared" si="0"/>
        <v>590909.09090909082</v>
      </c>
      <c r="J30" s="48"/>
    </row>
    <row r="31" spans="1:10" ht="41.1" customHeight="1">
      <c r="A31" s="232"/>
      <c r="B31" s="237" t="s">
        <v>26</v>
      </c>
      <c r="C31" s="32" t="s">
        <v>27</v>
      </c>
      <c r="D31" s="46">
        <f>12000/1.1</f>
        <v>10909.090909090908</v>
      </c>
      <c r="E31" s="33">
        <v>40</v>
      </c>
      <c r="F31" s="34" t="s">
        <v>28</v>
      </c>
      <c r="G31" s="35">
        <v>1</v>
      </c>
      <c r="H31" s="36" t="s">
        <v>29</v>
      </c>
      <c r="I31" s="47">
        <f t="shared" si="0"/>
        <v>436363.63636363635</v>
      </c>
      <c r="J31" s="48" t="s">
        <v>325</v>
      </c>
    </row>
    <row r="32" spans="1:10" ht="41.1" customHeight="1">
      <c r="A32" s="232"/>
      <c r="B32" s="237"/>
      <c r="C32" s="32" t="s">
        <v>30</v>
      </c>
      <c r="D32" s="46">
        <f>15000/1.1</f>
        <v>13636.363636363636</v>
      </c>
      <c r="E32" s="33">
        <v>30</v>
      </c>
      <c r="F32" s="34" t="s">
        <v>28</v>
      </c>
      <c r="G32" s="35">
        <v>1</v>
      </c>
      <c r="H32" s="36" t="s">
        <v>29</v>
      </c>
      <c r="I32" s="47">
        <f t="shared" si="0"/>
        <v>409090.90909090906</v>
      </c>
      <c r="J32" s="49"/>
    </row>
    <row r="33" spans="1:11" ht="41.1" customHeight="1">
      <c r="A33" s="232"/>
      <c r="B33" s="237"/>
      <c r="C33" s="32" t="s">
        <v>31</v>
      </c>
      <c r="D33" s="46">
        <f>7000/1.1</f>
        <v>6363.6363636363631</v>
      </c>
      <c r="E33" s="33">
        <v>1000</v>
      </c>
      <c r="F33" s="34" t="s">
        <v>28</v>
      </c>
      <c r="G33" s="35">
        <v>1</v>
      </c>
      <c r="H33" s="36" t="s">
        <v>29</v>
      </c>
      <c r="I33" s="47">
        <f t="shared" si="0"/>
        <v>6363636.3636363633</v>
      </c>
      <c r="J33" s="250" t="s">
        <v>267</v>
      </c>
    </row>
    <row r="34" spans="1:11" ht="41.1" customHeight="1">
      <c r="A34" s="232"/>
      <c r="B34" s="237"/>
      <c r="C34" s="32" t="s">
        <v>32</v>
      </c>
      <c r="D34" s="46">
        <f>7000/1.1</f>
        <v>6363.6363636363631</v>
      </c>
      <c r="E34" s="33">
        <f>400+200</f>
        <v>600</v>
      </c>
      <c r="F34" s="34" t="s">
        <v>28</v>
      </c>
      <c r="G34" s="35">
        <v>1</v>
      </c>
      <c r="H34" s="36" t="s">
        <v>29</v>
      </c>
      <c r="I34" s="47">
        <f t="shared" si="0"/>
        <v>3818181.8181818179</v>
      </c>
      <c r="J34" s="251"/>
    </row>
    <row r="35" spans="1:11" ht="41.1" customHeight="1">
      <c r="A35" s="232"/>
      <c r="B35" s="237" t="s">
        <v>33</v>
      </c>
      <c r="C35" s="32" t="s">
        <v>115</v>
      </c>
      <c r="D35" s="46">
        <f>66000/1.1</f>
        <v>59999.999999999993</v>
      </c>
      <c r="E35" s="33">
        <v>30</v>
      </c>
      <c r="F35" s="34" t="s">
        <v>23</v>
      </c>
      <c r="G35" s="35">
        <v>1</v>
      </c>
      <c r="H35" s="36" t="s">
        <v>15</v>
      </c>
      <c r="I35" s="47">
        <f t="shared" si="0"/>
        <v>1799999.9999999998</v>
      </c>
      <c r="J35" s="48" t="s">
        <v>116</v>
      </c>
    </row>
    <row r="36" spans="1:11" ht="41.1" customHeight="1">
      <c r="A36" s="232"/>
      <c r="B36" s="237"/>
      <c r="C36" s="32" t="s">
        <v>34</v>
      </c>
      <c r="D36" s="46">
        <f>66000/1.1</f>
        <v>59999.999999999993</v>
      </c>
      <c r="E36" s="33">
        <v>480</v>
      </c>
      <c r="F36" s="34" t="s">
        <v>23</v>
      </c>
      <c r="G36" s="35">
        <v>1</v>
      </c>
      <c r="H36" s="36" t="s">
        <v>15</v>
      </c>
      <c r="I36" s="47">
        <f t="shared" si="0"/>
        <v>28799999.999999996</v>
      </c>
      <c r="J36" s="50" t="s">
        <v>268</v>
      </c>
    </row>
    <row r="37" spans="1:11" ht="41.1" customHeight="1">
      <c r="A37" s="232"/>
      <c r="B37" s="237"/>
      <c r="C37" s="32" t="s">
        <v>137</v>
      </c>
      <c r="D37" s="46">
        <f>66000/1.1</f>
        <v>59999.999999999993</v>
      </c>
      <c r="E37" s="33">
        <v>360</v>
      </c>
      <c r="F37" s="163" t="s">
        <v>23</v>
      </c>
      <c r="G37" s="164">
        <v>1</v>
      </c>
      <c r="H37" s="165" t="s">
        <v>15</v>
      </c>
      <c r="I37" s="162">
        <f t="shared" si="0"/>
        <v>21599999.999999996</v>
      </c>
      <c r="J37" s="50" t="s">
        <v>184</v>
      </c>
      <c r="K37" s="109"/>
    </row>
    <row r="38" spans="1:11" ht="41.1" customHeight="1">
      <c r="A38" s="232"/>
      <c r="B38" s="237"/>
      <c r="C38" s="166" t="s">
        <v>185</v>
      </c>
      <c r="D38" s="46">
        <f>49000/1.1</f>
        <v>44545.454545454544</v>
      </c>
      <c r="E38" s="33">
        <v>20</v>
      </c>
      <c r="F38" s="163" t="s">
        <v>23</v>
      </c>
      <c r="G38" s="164">
        <v>1</v>
      </c>
      <c r="H38" s="165" t="s">
        <v>15</v>
      </c>
      <c r="I38" s="162">
        <f t="shared" si="0"/>
        <v>890909.09090909082</v>
      </c>
      <c r="J38" s="60" t="s">
        <v>186</v>
      </c>
      <c r="K38" s="109"/>
    </row>
    <row r="39" spans="1:11" ht="41.1" customHeight="1">
      <c r="A39" s="232"/>
      <c r="B39" s="237"/>
      <c r="C39" s="166" t="s">
        <v>187</v>
      </c>
      <c r="D39" s="46">
        <v>60000</v>
      </c>
      <c r="E39" s="33">
        <v>8</v>
      </c>
      <c r="F39" s="163" t="s">
        <v>183</v>
      </c>
      <c r="G39" s="164">
        <v>1</v>
      </c>
      <c r="H39" s="165" t="s">
        <v>15</v>
      </c>
      <c r="I39" s="162">
        <f t="shared" si="0"/>
        <v>480000</v>
      </c>
      <c r="J39" s="60" t="s">
        <v>264</v>
      </c>
    </row>
    <row r="40" spans="1:11" ht="41.1" customHeight="1">
      <c r="A40" s="232"/>
      <c r="B40" s="237"/>
      <c r="C40" s="166" t="s">
        <v>265</v>
      </c>
      <c r="D40" s="46">
        <f>70000000-68789091+400000</f>
        <v>1610909</v>
      </c>
      <c r="E40" s="33">
        <v>1</v>
      </c>
      <c r="F40" s="163" t="s">
        <v>117</v>
      </c>
      <c r="G40" s="164">
        <v>1</v>
      </c>
      <c r="H40" s="165" t="s">
        <v>15</v>
      </c>
      <c r="I40" s="162">
        <f>D40*E40*G40</f>
        <v>1610909</v>
      </c>
      <c r="J40" s="60" t="s">
        <v>326</v>
      </c>
      <c r="K40" s="109"/>
    </row>
    <row r="41" spans="1:11" ht="50.1" customHeight="1">
      <c r="A41" s="232"/>
      <c r="B41" s="38" t="s">
        <v>35</v>
      </c>
      <c r="C41" s="39" t="s">
        <v>20</v>
      </c>
      <c r="D41" s="40"/>
      <c r="E41" s="41"/>
      <c r="F41" s="42"/>
      <c r="G41" s="43"/>
      <c r="H41" s="44"/>
      <c r="I41" s="124">
        <f>SUM(I29:I40)</f>
        <v>69999999.909090906</v>
      </c>
      <c r="J41" s="45" t="s">
        <v>329</v>
      </c>
      <c r="K41" s="167"/>
    </row>
    <row r="42" spans="1:11" s="52" customFormat="1" ht="65.25" customHeight="1">
      <c r="A42" s="284" t="s">
        <v>167</v>
      </c>
      <c r="B42" s="237" t="s">
        <v>36</v>
      </c>
      <c r="C42" s="32" t="s">
        <v>118</v>
      </c>
      <c r="D42" s="126"/>
      <c r="E42" s="33">
        <v>1</v>
      </c>
      <c r="F42" s="133" t="s">
        <v>117</v>
      </c>
      <c r="G42" s="35">
        <v>2</v>
      </c>
      <c r="H42" s="36" t="s">
        <v>15</v>
      </c>
      <c r="I42" s="47">
        <f>D42*E42*G42</f>
        <v>0</v>
      </c>
      <c r="J42" s="248" t="s">
        <v>269</v>
      </c>
    </row>
    <row r="43" spans="1:11" s="51" customFormat="1" ht="30.75" customHeight="1">
      <c r="A43" s="285"/>
      <c r="B43" s="237"/>
      <c r="C43" s="32" t="s">
        <v>119</v>
      </c>
      <c r="D43" s="126"/>
      <c r="E43" s="33">
        <v>2</v>
      </c>
      <c r="F43" s="133" t="s">
        <v>18</v>
      </c>
      <c r="G43" s="35">
        <v>1</v>
      </c>
      <c r="H43" s="36" t="s">
        <v>15</v>
      </c>
      <c r="I43" s="47">
        <f>D43*E43*G43</f>
        <v>0</v>
      </c>
      <c r="J43" s="249"/>
    </row>
    <row r="44" spans="1:11" ht="35.25" customHeight="1">
      <c r="A44" s="140"/>
      <c r="B44" s="38" t="s">
        <v>145</v>
      </c>
      <c r="C44" s="39" t="s">
        <v>20</v>
      </c>
      <c r="D44" s="40"/>
      <c r="E44" s="41"/>
      <c r="F44" s="141"/>
      <c r="G44" s="43"/>
      <c r="H44" s="44"/>
      <c r="I44" s="124">
        <f>+I42+I43</f>
        <v>0</v>
      </c>
      <c r="J44" s="145"/>
    </row>
    <row r="45" spans="1:11" ht="34.5" customHeight="1">
      <c r="A45" s="286" t="s">
        <v>156</v>
      </c>
      <c r="B45" s="287"/>
      <c r="C45" s="288"/>
      <c r="D45" s="289"/>
      <c r="E45" s="289"/>
      <c r="F45" s="289"/>
      <c r="G45" s="289"/>
      <c r="H45" s="290"/>
      <c r="I45" s="150">
        <f>+I41+I44</f>
        <v>69999999.909090906</v>
      </c>
      <c r="J45" s="149"/>
    </row>
    <row r="46" spans="1:11" ht="11.25" customHeight="1">
      <c r="A46" s="76"/>
      <c r="B46" s="77"/>
      <c r="C46" s="78"/>
      <c r="D46" s="78"/>
      <c r="E46" s="79"/>
      <c r="F46" s="80"/>
      <c r="G46" s="81"/>
      <c r="H46" s="78"/>
      <c r="I46" s="78"/>
      <c r="J46" s="82"/>
    </row>
    <row r="47" spans="1:11" ht="50.1" customHeight="1">
      <c r="A47" s="284" t="s">
        <v>154</v>
      </c>
      <c r="B47" s="246" t="s">
        <v>206</v>
      </c>
      <c r="C47" s="54" t="s">
        <v>289</v>
      </c>
      <c r="D47" s="46">
        <v>207000</v>
      </c>
      <c r="E47" s="33">
        <v>1</v>
      </c>
      <c r="F47" s="34" t="s">
        <v>183</v>
      </c>
      <c r="G47" s="35">
        <v>30</v>
      </c>
      <c r="H47" s="36" t="s">
        <v>58</v>
      </c>
      <c r="I47" s="53">
        <f t="shared" ref="I47:I48" si="1">D47*E47*G47</f>
        <v>6210000</v>
      </c>
      <c r="J47" s="50" t="s">
        <v>331</v>
      </c>
    </row>
    <row r="48" spans="1:11" s="58" customFormat="1" ht="50.1" customHeight="1">
      <c r="A48" s="285"/>
      <c r="B48" s="247"/>
      <c r="C48" s="54" t="s">
        <v>207</v>
      </c>
      <c r="D48" s="46">
        <v>187000</v>
      </c>
      <c r="E48" s="33">
        <v>1</v>
      </c>
      <c r="F48" s="34" t="s">
        <v>57</v>
      </c>
      <c r="G48" s="35">
        <v>2</v>
      </c>
      <c r="H48" s="36" t="s">
        <v>58</v>
      </c>
      <c r="I48" s="53">
        <f t="shared" si="1"/>
        <v>374000</v>
      </c>
      <c r="J48" s="50" t="s">
        <v>208</v>
      </c>
    </row>
    <row r="49" spans="1:10" ht="35.25" customHeight="1">
      <c r="A49" s="140"/>
      <c r="B49" s="38" t="s">
        <v>155</v>
      </c>
      <c r="C49" s="39" t="s">
        <v>20</v>
      </c>
      <c r="D49" s="40"/>
      <c r="E49" s="41"/>
      <c r="F49" s="141"/>
      <c r="G49" s="43"/>
      <c r="H49" s="44"/>
      <c r="I49" s="124">
        <f>+I47+I48</f>
        <v>6584000</v>
      </c>
      <c r="J49" s="145"/>
    </row>
    <row r="50" spans="1:10" s="58" customFormat="1" ht="12.75" customHeight="1">
      <c r="A50" s="138"/>
      <c r="B50" s="148"/>
      <c r="C50" s="76"/>
      <c r="D50" s="76"/>
      <c r="E50" s="76"/>
      <c r="F50" s="76"/>
      <c r="G50" s="76"/>
      <c r="H50" s="76"/>
      <c r="I50" s="76"/>
      <c r="J50" s="76"/>
    </row>
    <row r="51" spans="1:10" ht="23.25" customHeight="1">
      <c r="A51" s="76"/>
      <c r="B51" s="77"/>
      <c r="C51" s="83" t="s">
        <v>147</v>
      </c>
      <c r="D51" s="223"/>
      <c r="E51" s="224"/>
      <c r="F51" s="224"/>
      <c r="G51" s="224"/>
      <c r="H51" s="225"/>
      <c r="I51" s="84">
        <f>+I45+I49</f>
        <v>76583999.909090906</v>
      </c>
      <c r="J51" s="85"/>
    </row>
    <row r="52" spans="1:10" ht="23.25" customHeight="1">
      <c r="A52" s="86"/>
      <c r="B52" s="87"/>
      <c r="C52" s="88" t="s">
        <v>148</v>
      </c>
      <c r="D52" s="226"/>
      <c r="E52" s="227"/>
      <c r="F52" s="227"/>
      <c r="G52" s="227"/>
      <c r="H52" s="228"/>
      <c r="I52" s="89">
        <f>I51*0.1</f>
        <v>7658399.9909090912</v>
      </c>
      <c r="J52" s="90" t="s">
        <v>149</v>
      </c>
    </row>
    <row r="53" spans="1:10" ht="23.25" customHeight="1">
      <c r="A53" s="86"/>
      <c r="B53" s="87"/>
      <c r="C53" s="91" t="s">
        <v>146</v>
      </c>
      <c r="D53" s="229"/>
      <c r="E53" s="230"/>
      <c r="F53" s="230"/>
      <c r="G53" s="230"/>
      <c r="H53" s="231"/>
      <c r="I53" s="92">
        <f>ROUNDDOWN((I51+I52),-5)</f>
        <v>84200000</v>
      </c>
      <c r="J53" s="93" t="s">
        <v>168</v>
      </c>
    </row>
    <row r="54" spans="1:10" ht="16.5" customHeight="1">
      <c r="I54" s="99"/>
      <c r="J54" s="100" t="s">
        <v>107</v>
      </c>
    </row>
    <row r="55" spans="1:10" ht="9" customHeight="1">
      <c r="I55" s="5"/>
    </row>
    <row r="56" spans="1:10">
      <c r="G56" s="98"/>
      <c r="I56" s="109"/>
      <c r="J56" s="122"/>
    </row>
    <row r="60" spans="1:10">
      <c r="H60" s="6"/>
    </row>
  </sheetData>
  <mergeCells count="22">
    <mergeCell ref="J42:J43"/>
    <mergeCell ref="D51:H51"/>
    <mergeCell ref="D52:H52"/>
    <mergeCell ref="D53:H53"/>
    <mergeCell ref="A42:A43"/>
    <mergeCell ref="B42:B43"/>
    <mergeCell ref="A45:C45"/>
    <mergeCell ref="D45:H45"/>
    <mergeCell ref="A47:A48"/>
    <mergeCell ref="B47:B48"/>
    <mergeCell ref="A27:A28"/>
    <mergeCell ref="A29:A41"/>
    <mergeCell ref="B29:B30"/>
    <mergeCell ref="B31:B34"/>
    <mergeCell ref="J33:J34"/>
    <mergeCell ref="B35:B40"/>
    <mergeCell ref="A1:J1"/>
    <mergeCell ref="D2:J2"/>
    <mergeCell ref="A25:A26"/>
    <mergeCell ref="B25:B26"/>
    <mergeCell ref="C25:C26"/>
    <mergeCell ref="D25:I25"/>
  </mergeCells>
  <phoneticPr fontId="2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6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4" sqref="E14"/>
    </sheetView>
  </sheetViews>
  <sheetFormatPr defaultRowHeight="16.5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2020(제11회)한겨레AFF사업비산출제안서(양식)</vt:lpstr>
      <vt:lpstr>드래곤시티호텔 1차 견적의뢰 필요</vt:lpstr>
      <vt:lpstr>Sheet1</vt:lpstr>
      <vt:lpstr>'2020(제11회)한겨레AFF사업비산출제안서(양식)'!Consolidate_Area</vt:lpstr>
      <vt:lpstr>'드래곤시티호텔 1차 견적의뢰 필요'!Consolidate_Area</vt:lpstr>
      <vt:lpstr>'2020(제11회)한겨레AFF사업비산출제안서(양식)'!Print_Area</vt:lpstr>
      <vt:lpstr>'드래곤시티호텔 1차 견적의뢰 필요'!Print_Area</vt:lpstr>
      <vt:lpstr>'2020(제11회)한겨레AFF사업비산출제안서(양식)'!Print_Titles</vt:lpstr>
      <vt:lpstr>'드래곤시티호텔 1차 견적의뢰 필요'!Print_Titles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hannews</dc:creator>
  <cp:lastModifiedBy>hannews</cp:lastModifiedBy>
  <cp:lastPrinted>2020-02-11T05:06:09Z</cp:lastPrinted>
  <dcterms:created xsi:type="dcterms:W3CDTF">2019-01-24T01:24:36Z</dcterms:created>
  <dcterms:modified xsi:type="dcterms:W3CDTF">2020-02-11T05:20:36Z</dcterms:modified>
</cp:coreProperties>
</file>