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8800" windowHeight="12285" tabRatio="706"/>
  </bookViews>
  <sheets>
    <sheet name="2024년사람과디지털포럼사업예산_양식1" sheetId="21" r:id="rId1"/>
    <sheet name="2024년아시아미래포럼사업예산_양식2" sheetId="20" r:id="rId2"/>
    <sheet name="Sheet2" sheetId="22" r:id="rId3"/>
  </sheets>
  <externalReferences>
    <externalReference r:id="rId4"/>
    <externalReference r:id="rId5"/>
    <externalReference r:id="rId6"/>
  </externalReferences>
  <definedNames>
    <definedName name="_xlnm._FilterDatabase" localSheetId="0" hidden="1">'2024년사람과디지털포럼사업예산_양식1'!$B$11:$L$87</definedName>
    <definedName name="_xlnm._FilterDatabase" localSheetId="1" hidden="1">'2024년아시아미래포럼사업예산_양식2'!$B$11:$L$98</definedName>
    <definedName name="_xlnm.Consolidate_Area" localSheetId="0">'2024년사람과디지털포럼사업예산_양식1'!$9:$11</definedName>
    <definedName name="_xlnm.Consolidate_Area" localSheetId="1">'2024년아시아미래포럼사업예산_양식2'!$9:$11</definedName>
    <definedName name="_xlnm.Print_Area" localSheetId="0">'2024년사람과디지털포럼사업예산_양식1'!$A$1:$M$99</definedName>
    <definedName name="_xlnm.Print_Area" localSheetId="1">'2024년아시아미래포럼사업예산_양식2'!$A$1:$M$110</definedName>
    <definedName name="_xlnm.Print_Titles" localSheetId="0">'2024년사람과디지털포럼사업예산_양식1'!$10:$11</definedName>
    <definedName name="_xlnm.Print_Titles" localSheetId="1">'2024년아시아미래포럼사업예산_양식2'!$10:$11</definedName>
    <definedName name="ss" localSheetId="0">[1]전체리스트!#REF!</definedName>
    <definedName name="ss" localSheetId="1">[1]전체리스트!#REF!</definedName>
    <definedName name="ss">[1]전체리스트!#REF!</definedName>
    <definedName name="가부" localSheetId="0">[2]Sheet1!$K$3:$K$9</definedName>
    <definedName name="가부" localSheetId="1">[2]Sheet1!$K$3:$K$9</definedName>
    <definedName name="가부">[3]Sheet1!$K$3:$K$9</definedName>
    <definedName name="구분" localSheetId="0">#REF!</definedName>
    <definedName name="구분" localSheetId="1">#REF!</definedName>
    <definedName name="구분">#REF!</definedName>
    <definedName name="ㄴ" localSheetId="0">[1]전체리스트!#REF!</definedName>
    <definedName name="ㄴ" localSheetId="1">[1]전체리스트!#REF!</definedName>
    <definedName name="ㄴ">[1]전체리스트!#REF!</definedName>
    <definedName name="ㄴㄴ" localSheetId="0">[1]전체리스트!#REF!</definedName>
    <definedName name="ㄴㄴ" localSheetId="1">[1]전체리스트!#REF!</definedName>
    <definedName name="ㄴㄴ">[1]전체리스트!#REF!</definedName>
    <definedName name="날짜" localSheetId="0">#REF!</definedName>
    <definedName name="날짜" localSheetId="1">#REF!</definedName>
    <definedName name="날짜">#REF!</definedName>
    <definedName name="둘째날세션" localSheetId="0">[2]Sheet1!#REF!</definedName>
    <definedName name="둘째날세션" localSheetId="1">[2]Sheet1!#REF!</definedName>
    <definedName name="둘째날세션">[3]Sheet1!#REF!</definedName>
    <definedName name="룸타입" localSheetId="0">[2]Sheet1!$E$3:$E$4</definedName>
    <definedName name="룸타입" localSheetId="1">[2]Sheet1!$E$3:$E$4</definedName>
    <definedName name="룸타입">[3]Sheet1!$E$3:$E$4</definedName>
    <definedName name="ㅁ" localSheetId="0">[1]전체리스트!#REF!</definedName>
    <definedName name="ㅁ" localSheetId="1">[1]전체리스트!#REF!</definedName>
    <definedName name="ㅁ">[1]전체리스트!#REF!</definedName>
    <definedName name="ㅁㅁ" localSheetId="0">[1]전체리스트!#REF!</definedName>
    <definedName name="ㅁㅁ" localSheetId="1">[1]전체리스트!#REF!</definedName>
    <definedName name="ㅁㅁ">[1]전체리스트!#REF!</definedName>
    <definedName name="발표장소" localSheetId="0">[2]Sheet1!#REF!</definedName>
    <definedName name="발표장소" localSheetId="1">[2]Sheet1!#REF!</definedName>
    <definedName name="발표장소">[3]Sheet1!#REF!</definedName>
    <definedName name="ㅅㅅㅅㅅ" localSheetId="0">[1]전체리스트!#REF!</definedName>
    <definedName name="ㅅㅅㅅㅅ" localSheetId="1">[1]전체리스트!#REF!</definedName>
    <definedName name="ㅅㅅㅅㅅ">[1]전체리스트!#REF!</definedName>
    <definedName name="세션" localSheetId="0">#REF!</definedName>
    <definedName name="세션" localSheetId="1">#REF!</definedName>
    <definedName name="세션">#REF!</definedName>
    <definedName name="숙박" localSheetId="0">[2]Sheet1!$F$3:$F$5</definedName>
    <definedName name="숙박" localSheetId="1">[2]Sheet1!$F$3:$F$5</definedName>
    <definedName name="숙박">[3]Sheet1!$F$3:$F$5</definedName>
    <definedName name="숙박일수" localSheetId="0">[2]Sheet1!$G$3:$G$8</definedName>
    <definedName name="숙박일수" localSheetId="1">[2]Sheet1!$G$3:$G$8</definedName>
    <definedName name="숙박일수">[3]Sheet1!$G$3:$G$8</definedName>
    <definedName name="시간" localSheetId="0">#REF!</definedName>
    <definedName name="시간" localSheetId="1">#REF!</definedName>
    <definedName name="시간">#REF!</definedName>
    <definedName name="ㅇ" localSheetId="0">#REF!</definedName>
    <definedName name="ㅇ" localSheetId="1">#REF!</definedName>
    <definedName name="ㅇ">#REF!</definedName>
    <definedName name="ㅇㅇ" localSheetId="0">[2]Sheet1!#REF!</definedName>
    <definedName name="ㅇㅇ" localSheetId="1">[2]Sheet1!#REF!</definedName>
    <definedName name="ㅇㅇ">[3]Sheet1!#REF!</definedName>
    <definedName name="ㅇㅇㅇㅇㅇ" localSheetId="0">[2]Sheet1!#REF!</definedName>
    <definedName name="ㅇㅇㅇㅇㅇ" localSheetId="1">[2]Sheet1!#REF!</definedName>
    <definedName name="ㅇㅇㅇㅇㅇ">[3]Sheet1!#REF!</definedName>
    <definedName name="연사" localSheetId="0">#REF!</definedName>
    <definedName name="연사" localSheetId="1">#REF!</definedName>
    <definedName name="연사">#REF!</definedName>
    <definedName name="인건비수정" localSheetId="0">#REF!</definedName>
    <definedName name="인건비수정" localSheetId="1">#REF!</definedName>
    <definedName name="인건비수정">#REF!</definedName>
    <definedName name="장소" localSheetId="0">#REF!</definedName>
    <definedName name="장소" localSheetId="1">#REF!</definedName>
    <definedName name="장소">#REF!</definedName>
    <definedName name="정" localSheetId="0">[1]전체리스트!#REF!</definedName>
    <definedName name="정" localSheetId="1">[1]전체리스트!#REF!</definedName>
    <definedName name="정">[1]전체리스트!#REF!</definedName>
    <definedName name="직위" localSheetId="0">[2]Sheet1!#REF!</definedName>
    <definedName name="직위" localSheetId="1">[2]Sheet1!#REF!</definedName>
    <definedName name="직위">[3]Sheet1!#REF!</definedName>
    <definedName name="참여내용" localSheetId="0">[2]Sheet1!#REF!</definedName>
    <definedName name="참여내용" localSheetId="1">[2]Sheet1!#REF!</definedName>
    <definedName name="참여내용">[3]Sheet1!#REF!</definedName>
    <definedName name="참여형태" localSheetId="0">#REF!</definedName>
    <definedName name="참여형태" localSheetId="1">#REF!</definedName>
    <definedName name="참여형태">#REF!</definedName>
    <definedName name="첫째날세션" localSheetId="0">[2]Sheet1!#REF!</definedName>
    <definedName name="첫째날세션" localSheetId="1">[2]Sheet1!#REF!</definedName>
    <definedName name="첫째날세션">[3]Sheet1!#REF!</definedName>
    <definedName name="체크아웃" localSheetId="0">[2]Sheet1!$I$3:$I$8</definedName>
    <definedName name="체크아웃" localSheetId="1">[2]Sheet1!$I$3:$I$8</definedName>
    <definedName name="체크아웃">[3]Sheet1!$I$3:$I$8</definedName>
    <definedName name="체크인" localSheetId="0">[2]Sheet1!$H$3:$H$7</definedName>
    <definedName name="체크인" localSheetId="1">[2]Sheet1!$H$3:$H$7</definedName>
    <definedName name="체크인">[3]Sheet1!$H$3:$H$7</definedName>
    <definedName name="ㅌ" localSheetId="0">[1]전체리스트!#REF!</definedName>
    <definedName name="ㅌ" localSheetId="1">[1]전체리스트!#REF!</definedName>
    <definedName name="ㅌ">[1]전체리스트!#REF!</definedName>
    <definedName name="ㅌㅌ" localSheetId="0">[1]전체리스트!#REF!</definedName>
    <definedName name="ㅌㅌ" localSheetId="1">[1]전체리스트!#REF!</definedName>
    <definedName name="ㅌㅌ">[1]전체리스트!#REF!</definedName>
    <definedName name="ㅌㅌㅌㅌ" localSheetId="0">[1]전체리스트!#REF!</definedName>
    <definedName name="ㅌㅌㅌㅌ" localSheetId="1">[1]전체리스트!#REF!</definedName>
    <definedName name="ㅌㅌㅌㅌ">[1]전체리스트!#REF!</definedName>
    <definedName name="한겨레경비" localSheetId="0">#REF!</definedName>
    <definedName name="한겨레경비" localSheetId="1">#REF!</definedName>
    <definedName name="한겨레경비">#REF!</definedName>
    <definedName name="행사코드" localSheetId="0">[1]전체리스트!#REF!</definedName>
    <definedName name="행사코드" localSheetId="1">[1]전체리스트!#REF!</definedName>
    <definedName name="행사코드">[1]전체리스트!#REF!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3" i="21"/>
  <c r="J79"/>
  <c r="J94" i="20"/>
  <c r="J20" i="21" l="1"/>
  <c r="J19"/>
  <c r="J83" l="1"/>
  <c r="J82"/>
  <c r="J81"/>
  <c r="J84"/>
  <c r="J80"/>
  <c r="J77"/>
  <c r="J76"/>
  <c r="J75"/>
  <c r="J73"/>
  <c r="J72"/>
  <c r="J71"/>
  <c r="J70"/>
  <c r="J69"/>
  <c r="J68"/>
  <c r="J67"/>
  <c r="J65"/>
  <c r="J64"/>
  <c r="J61"/>
  <c r="J60"/>
  <c r="J58"/>
  <c r="J57"/>
  <c r="J56"/>
  <c r="J55"/>
  <c r="J54"/>
  <c r="J52"/>
  <c r="J53" s="1"/>
  <c r="E86" s="1"/>
  <c r="J86" s="1"/>
  <c r="J50"/>
  <c r="J49"/>
  <c r="J48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18"/>
  <c r="J17"/>
  <c r="J16"/>
  <c r="J21" s="1"/>
  <c r="J14"/>
  <c r="J13"/>
  <c r="J12"/>
  <c r="J93" i="20"/>
  <c r="J92"/>
  <c r="J90"/>
  <c r="J89"/>
  <c r="J88"/>
  <c r="J86"/>
  <c r="J85"/>
  <c r="J84"/>
  <c r="J83"/>
  <c r="J82"/>
  <c r="J81"/>
  <c r="J80"/>
  <c r="J79"/>
  <c r="J77"/>
  <c r="J76"/>
  <c r="J75"/>
  <c r="J73"/>
  <c r="J72"/>
  <c r="J70"/>
  <c r="J69"/>
  <c r="J68"/>
  <c r="J67"/>
  <c r="J66"/>
  <c r="J65"/>
  <c r="J64"/>
  <c r="J62"/>
  <c r="J63" s="1"/>
  <c r="E97" s="1"/>
  <c r="J97" s="1"/>
  <c r="J60"/>
  <c r="J59"/>
  <c r="J58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5"/>
  <c r="J24"/>
  <c r="J23"/>
  <c r="J21"/>
  <c r="J20"/>
  <c r="J19"/>
  <c r="J18"/>
  <c r="J17"/>
  <c r="J16"/>
  <c r="J15"/>
  <c r="J14"/>
  <c r="J13"/>
  <c r="J12"/>
  <c r="J66" i="21" l="1"/>
  <c r="J51"/>
  <c r="J47"/>
  <c r="J59"/>
  <c r="J74"/>
  <c r="J78"/>
  <c r="J62"/>
  <c r="J26" i="20"/>
  <c r="J61"/>
  <c r="J71"/>
  <c r="J87"/>
  <c r="J95"/>
  <c r="J57"/>
  <c r="J74"/>
  <c r="J78"/>
  <c r="J91"/>
  <c r="E85" i="21" l="1"/>
  <c r="J85" s="1"/>
  <c r="J87" s="1"/>
  <c r="J89" s="1"/>
  <c r="J90" s="1"/>
  <c r="J91" s="1"/>
  <c r="E96" i="20"/>
  <c r="J96" s="1"/>
  <c r="J98" s="1"/>
  <c r="J100" s="1"/>
  <c r="J101" s="1"/>
  <c r="J102" s="1"/>
  <c r="C7" s="1"/>
  <c r="J97" i="21" l="1"/>
  <c r="E97" s="1"/>
  <c r="G97" s="1"/>
  <c r="J96"/>
  <c r="E96" s="1"/>
  <c r="G96" s="1"/>
  <c r="C7"/>
  <c r="J95"/>
  <c r="E95" s="1"/>
  <c r="J98"/>
  <c r="J109" i="20"/>
  <c r="J107"/>
  <c r="E107" s="1"/>
  <c r="G107" s="1"/>
  <c r="J108"/>
  <c r="E108" s="1"/>
  <c r="G108" s="1"/>
  <c r="J106"/>
  <c r="E106" s="1"/>
  <c r="E98" i="21" l="1"/>
  <c r="G95"/>
  <c r="G98" s="1"/>
  <c r="G106" i="20"/>
  <c r="G109" s="1"/>
  <c r="E109"/>
</calcChain>
</file>

<file path=xl/sharedStrings.xml><?xml version="1.0" encoding="utf-8"?>
<sst xmlns="http://schemas.openxmlformats.org/spreadsheetml/2006/main" count="757" uniqueCount="333">
  <si>
    <t>Date:</t>
  </si>
  <si>
    <t>Client:</t>
  </si>
  <si>
    <t>한겨레신문사 한겨레경제사회연구원</t>
  </si>
  <si>
    <t>Project:</t>
  </si>
  <si>
    <t>Overview:</t>
  </si>
  <si>
    <t>총 견적:</t>
  </si>
  <si>
    <t>단위 : 원</t>
  </si>
  <si>
    <t>구   분</t>
  </si>
  <si>
    <t>세부구분</t>
  </si>
  <si>
    <t>항   목</t>
  </si>
  <si>
    <t>비  고</t>
  </si>
  <si>
    <t>인원</t>
  </si>
  <si>
    <t>단위</t>
  </si>
  <si>
    <t>일</t>
  </si>
  <si>
    <t>식</t>
  </si>
  <si>
    <t>계 ( 1. 대관료 )</t>
  </si>
  <si>
    <t>소          계</t>
  </si>
  <si>
    <t>인</t>
  </si>
  <si>
    <t>커피브레이크</t>
  </si>
  <si>
    <t>회</t>
  </si>
  <si>
    <t>오찬</t>
  </si>
  <si>
    <t>계 ( 2. 식음료 )</t>
  </si>
  <si>
    <t>영상 시스템</t>
  </si>
  <si>
    <t>음향 시스템</t>
  </si>
  <si>
    <t>중계 시스템</t>
  </si>
  <si>
    <t>동시통역 시스템</t>
  </si>
  <si>
    <t>개</t>
  </si>
  <si>
    <t>사무기기</t>
  </si>
  <si>
    <t>계 ( 3. 시스템 및 기자재 )</t>
  </si>
  <si>
    <t>계 ( 4. 초청 )</t>
  </si>
  <si>
    <t>계 ( 5. 행사장 조성)</t>
  </si>
  <si>
    <t>계 ( 6. 인쇄)</t>
  </si>
  <si>
    <t>7. 홍보비</t>
  </si>
  <si>
    <t>계 ( 7. 홍보비)</t>
  </si>
  <si>
    <t>8. 현장운영비</t>
  </si>
  <si>
    <t>전문인력</t>
  </si>
  <si>
    <t>운영경비</t>
  </si>
  <si>
    <t>계 ( 8. 현장운영비)</t>
  </si>
  <si>
    <t>9. 인건비</t>
  </si>
  <si>
    <t>계 ( 9. 인건비 )</t>
  </si>
  <si>
    <t>10. 기타</t>
  </si>
  <si>
    <t>계 ( 10. 기타 )</t>
  </si>
  <si>
    <t>11. PCO 대행료</t>
  </si>
  <si>
    <t>계 ( 11. PCO 대행료 )</t>
  </si>
  <si>
    <t>합계(1 ~ 11)</t>
  </si>
  <si>
    <t>부가세 10%</t>
  </si>
  <si>
    <t>총 합계(합계+부가세)</t>
  </si>
  <si>
    <t>*엑셀 자동계산 됨</t>
  </si>
  <si>
    <t>단가
(공급가액기준)</t>
    <phoneticPr fontId="19" type="noConversion"/>
  </si>
  <si>
    <t>금액(vat 제외)</t>
    <phoneticPr fontId="19" type="noConversion"/>
  </si>
  <si>
    <t>일</t>
    <phoneticPr fontId="19" type="noConversion"/>
  </si>
  <si>
    <t>식</t>
    <phoneticPr fontId="19" type="noConversion"/>
  </si>
  <si>
    <t>세트</t>
    <phoneticPr fontId="19" type="noConversion"/>
  </si>
  <si>
    <t>회</t>
    <phoneticPr fontId="19" type="noConversion"/>
  </si>
  <si>
    <t>조명 시스템</t>
    <phoneticPr fontId="19" type="noConversion"/>
  </si>
  <si>
    <t>기타</t>
    <phoneticPr fontId="19" type="noConversion"/>
  </si>
  <si>
    <t>5. 행사장 조성</t>
    <phoneticPr fontId="19" type="noConversion"/>
  </si>
  <si>
    <t>설치 제작물</t>
    <phoneticPr fontId="19" type="noConversion"/>
  </si>
  <si>
    <t>부가세 (자동계산)</t>
    <phoneticPr fontId="19" type="noConversion"/>
  </si>
  <si>
    <t>합계</t>
    <phoneticPr fontId="19" type="noConversion"/>
  </si>
  <si>
    <t>대</t>
    <phoneticPr fontId="19" type="noConversion"/>
  </si>
  <si>
    <t>대</t>
  </si>
  <si>
    <t>기획비 - 대상액 * (   )% 또는 정액으로 표시</t>
    <phoneticPr fontId="19" type="noConversion"/>
  </si>
  <si>
    <t>일반관리비 및 기업이윤</t>
    <phoneticPr fontId="19" type="noConversion"/>
  </si>
  <si>
    <t>영상 콘솔시스템 및 전문 테크니션</t>
    <phoneticPr fontId="19" type="noConversion"/>
  </si>
  <si>
    <t>ENG카메라</t>
  </si>
  <si>
    <t>데스크탑 PC</t>
    <phoneticPr fontId="19" type="noConversion"/>
  </si>
  <si>
    <t>엔코딩 서버 구축</t>
    <phoneticPr fontId="19" type="noConversion"/>
  </si>
  <si>
    <t>생방송 전문 엔지니어</t>
    <phoneticPr fontId="19" type="noConversion"/>
  </si>
  <si>
    <t>식</t>
    <phoneticPr fontId="37" type="noConversion"/>
  </si>
  <si>
    <t>동시통역 부스 및 통역장비 등(영한, 한영)</t>
    <phoneticPr fontId="19" type="noConversion"/>
  </si>
  <si>
    <t>리시버</t>
  </si>
  <si>
    <t>개</t>
    <phoneticPr fontId="19" type="noConversion"/>
  </si>
  <si>
    <t>노트북 - 회의장, 사무국, 등록데스크 등
(회의장 PPT발표자료용, 영상자료 송출용, 간지용 화면전환, ZOOM용)</t>
    <phoneticPr fontId="19" type="noConversion"/>
  </si>
  <si>
    <t>차단봉</t>
    <phoneticPr fontId="19" type="noConversion"/>
  </si>
  <si>
    <t>태블릿 패드(현장 Q&amp;A 진행, 좌장용)</t>
    <phoneticPr fontId="19" type="noConversion"/>
  </si>
  <si>
    <t>무전기</t>
    <phoneticPr fontId="19" type="noConversion"/>
  </si>
  <si>
    <t>PRESS용 멀티탭</t>
    <phoneticPr fontId="19" type="noConversion"/>
  </si>
  <si>
    <t>등록 시스템</t>
    <phoneticPr fontId="19" type="noConversion"/>
  </si>
  <si>
    <t>포디움 타이틀</t>
    <phoneticPr fontId="19" type="noConversion"/>
  </si>
  <si>
    <t>X-배너</t>
    <phoneticPr fontId="19" type="noConversion"/>
  </si>
  <si>
    <t>종</t>
  </si>
  <si>
    <t>종</t>
    <phoneticPr fontId="19" type="noConversion"/>
  </si>
  <si>
    <t>부</t>
  </si>
  <si>
    <t>홈페이지</t>
    <phoneticPr fontId="19" type="noConversion"/>
  </si>
  <si>
    <t>E-DM</t>
    <phoneticPr fontId="19" type="noConversion"/>
  </si>
  <si>
    <t>사진촬영</t>
  </si>
  <si>
    <t>현장스텝 + 사전 TM 등 진행요원</t>
    <phoneticPr fontId="19" type="noConversion"/>
  </si>
  <si>
    <t>행사 안전 보험비</t>
  </si>
  <si>
    <t>인</t>
    <phoneticPr fontId="19" type="noConversion"/>
  </si>
  <si>
    <t>개월</t>
  </si>
  <si>
    <t>온라인 플랫폼(유튜브) 라이브 시스템</t>
    <phoneticPr fontId="19" type="noConversion"/>
  </si>
  <si>
    <t>PCO대행료 제외 항목</t>
  </si>
  <si>
    <t>3. 시스템/기자재</t>
    <phoneticPr fontId="19" type="noConversion"/>
  </si>
  <si>
    <t>휴먼테크놀로지 어워드 트로피 제작</t>
    <phoneticPr fontId="19" type="noConversion"/>
  </si>
  <si>
    <r>
      <t xml:space="preserve">(부가세 포함) </t>
    </r>
    <r>
      <rPr>
        <b/>
        <sz val="14"/>
        <color rgb="FFC00000"/>
        <rFont val="KoPub돋움체 Bold"/>
        <family val="1"/>
        <charset val="129"/>
      </rPr>
      <t>- 총 견적가는 자동계산 됨</t>
    </r>
  </si>
  <si>
    <t>2. 식음료</t>
    <phoneticPr fontId="19" type="noConversion"/>
  </si>
  <si>
    <t>현장 참가자 도시락</t>
    <phoneticPr fontId="19" type="noConversion"/>
  </si>
  <si>
    <t>PRESS용 공유기</t>
    <phoneticPr fontId="19" type="noConversion"/>
  </si>
  <si>
    <t>6. 인쇄</t>
    <phoneticPr fontId="19" type="noConversion"/>
  </si>
  <si>
    <t>수상기관 홍보영상</t>
    <phoneticPr fontId="19" type="noConversion"/>
  </si>
  <si>
    <t>꽃다발</t>
    <phoneticPr fontId="19" type="noConversion"/>
  </si>
  <si>
    <t>결제조건</t>
    <phoneticPr fontId="19" type="noConversion"/>
  </si>
  <si>
    <t xml:space="preserve">    공급가액 (자동계산)</t>
    <phoneticPr fontId="19" type="noConversion"/>
  </si>
  <si>
    <t>계약금(10%) - 계약일로 부터 영업일 기준 1개월 이내 현금</t>
    <phoneticPr fontId="19" type="noConversion"/>
  </si>
  <si>
    <t>중도금(40%) - 행사일로부터 영업일 기준 2개월 이내 현금</t>
    <phoneticPr fontId="19" type="noConversion"/>
  </si>
  <si>
    <t>숙박</t>
    <phoneticPr fontId="19" type="noConversion"/>
  </si>
  <si>
    <t>만찬</t>
    <phoneticPr fontId="19" type="noConversion"/>
  </si>
  <si>
    <t>전일 환영 만찬</t>
    <phoneticPr fontId="19" type="noConversion"/>
  </si>
  <si>
    <t>VIP 오찬</t>
    <phoneticPr fontId="19" type="noConversion"/>
  </si>
  <si>
    <t>무대 목공</t>
    <phoneticPr fontId="19" type="noConversion"/>
  </si>
  <si>
    <t>330만원(20인) / 20인 이상 추가시 88,000원 발생</t>
    <phoneticPr fontId="19" type="noConversion"/>
  </si>
  <si>
    <t>일</t>
    <phoneticPr fontId="19" type="noConversion"/>
  </si>
  <si>
    <t>국/영문 중계 녹화</t>
    <phoneticPr fontId="19" type="noConversion"/>
  </si>
  <si>
    <t xml:space="preserve">컬러/흑백 복합기 프린터 각 1대, 카트리지 잉크 및 설치·철거 비용 포함 </t>
    <phoneticPr fontId="19" type="noConversion"/>
  </si>
  <si>
    <t>PCO 및 스텝 현장 운영(실시간 소통)</t>
    <phoneticPr fontId="19" type="noConversion"/>
  </si>
  <si>
    <t>I-배너</t>
    <phoneticPr fontId="19" type="noConversion"/>
  </si>
  <si>
    <t>리에종</t>
    <phoneticPr fontId="19" type="noConversion"/>
  </si>
  <si>
    <t>인</t>
    <phoneticPr fontId="19" type="noConversion"/>
  </si>
  <si>
    <t>브로셔</t>
    <phoneticPr fontId="19" type="noConversion"/>
  </si>
  <si>
    <t>콜키지</t>
    <phoneticPr fontId="19" type="noConversion"/>
  </si>
  <si>
    <t>병</t>
    <phoneticPr fontId="19" type="noConversion"/>
  </si>
  <si>
    <t>피노누아 4병</t>
    <phoneticPr fontId="19" type="noConversion"/>
  </si>
  <si>
    <t>회사명</t>
    <phoneticPr fontId="19" type="noConversion"/>
  </si>
  <si>
    <t>주소</t>
    <phoneticPr fontId="19" type="noConversion"/>
  </si>
  <si>
    <t>담당자</t>
    <phoneticPr fontId="19" type="noConversion"/>
  </si>
  <si>
    <t>단가
(공급가액기준)</t>
    <phoneticPr fontId="19" type="noConversion"/>
  </si>
  <si>
    <t>금액(vat 제외)</t>
    <phoneticPr fontId="19" type="noConversion"/>
  </si>
  <si>
    <t>시간</t>
    <phoneticPr fontId="19" type="noConversion"/>
  </si>
  <si>
    <t>빔프로젝터 사용료</t>
    <phoneticPr fontId="19" type="noConversion"/>
  </si>
  <si>
    <t>중회의실A</t>
    <phoneticPr fontId="19" type="noConversion"/>
  </si>
  <si>
    <t>중회의실B</t>
    <phoneticPr fontId="19" type="noConversion"/>
  </si>
  <si>
    <t>무대 앙코어 시스템</t>
    <phoneticPr fontId="19" type="noConversion"/>
  </si>
  <si>
    <t>연사용 영상장비(주회의장)</t>
    <phoneticPr fontId="19" type="noConversion"/>
  </si>
  <si>
    <t>무대 앞 연단모니터, 좌장모니터 / 연사용모니터, 다운카운터 / 퍼펙트큐 등</t>
    <phoneticPr fontId="19" type="noConversion"/>
  </si>
  <si>
    <t>연사용 영상장비(중회의실A,B)</t>
    <phoneticPr fontId="19" type="noConversion"/>
  </si>
  <si>
    <t>주회의장(2), 중회의실A,B(2) / 세팅일 포함</t>
    <phoneticPr fontId="19" type="noConversion"/>
  </si>
  <si>
    <t>주회의장(개회식 및 세션) - 스피커, 마이크, 앰프, BGM 등</t>
    <phoneticPr fontId="19" type="noConversion"/>
  </si>
  <si>
    <t>주회의장</t>
    <phoneticPr fontId="19" type="noConversion"/>
  </si>
  <si>
    <t>분과회의장(분과세션) - 스피커, 마이크, 앰프, BGM 등</t>
    <phoneticPr fontId="19" type="noConversion"/>
  </si>
  <si>
    <t>중회의실A,B</t>
    <phoneticPr fontId="19" type="noConversion"/>
  </si>
  <si>
    <t>화상회의 인베디드 장비</t>
    <phoneticPr fontId="19" type="noConversion"/>
  </si>
  <si>
    <t>온라인 플랫폼(유튜브) 라이브 시스템</t>
    <phoneticPr fontId="19" type="noConversion"/>
  </si>
  <si>
    <t>국/영문 중계 녹화</t>
    <phoneticPr fontId="19" type="noConversion"/>
  </si>
  <si>
    <t>1일차(개회식 및 세션) - 조명테크니션, 콘솔, 고보조명 등</t>
    <phoneticPr fontId="19" type="noConversion"/>
  </si>
  <si>
    <t>하우스 조명 사용</t>
    <phoneticPr fontId="19" type="noConversion"/>
  </si>
  <si>
    <t>해외연사 영상 편집</t>
    <phoneticPr fontId="19" type="noConversion"/>
  </si>
  <si>
    <t>사전촬영 해외연사 영상 편집</t>
    <phoneticPr fontId="19" type="noConversion"/>
  </si>
  <si>
    <t>(OPTION)</t>
    <phoneticPr fontId="19" type="noConversion"/>
  </si>
  <si>
    <t>주회의장(2), 중회의실B(2)</t>
    <phoneticPr fontId="19" type="noConversion"/>
  </si>
  <si>
    <t>자막 시스템</t>
    <phoneticPr fontId="19" type="noConversion"/>
  </si>
  <si>
    <t>자막 시스템(스위처 및 콘솔 등)</t>
    <phoneticPr fontId="19" type="noConversion"/>
  </si>
  <si>
    <t>VMIX로 대체</t>
    <phoneticPr fontId="19" type="noConversion"/>
  </si>
  <si>
    <t>1일차 - 주회의장 및 분과회의장(6), 사무국(2)</t>
    <phoneticPr fontId="19" type="noConversion"/>
  </si>
  <si>
    <t xml:space="preserve">컬러/흑백 복합기 프린터 각 1대, 카트리지 잉크 및 설치·철거 비용 포함 </t>
    <phoneticPr fontId="19" type="noConversion"/>
  </si>
  <si>
    <t>등록시스템(등록전문업체 - ID카드 프린터, 내지, 케이스 등)</t>
    <phoneticPr fontId="19" type="noConversion"/>
  </si>
  <si>
    <t>사전 DB 시스템 구축 작업 및 현장 STAFF 인건비 포함</t>
    <phoneticPr fontId="20" type="noConversion"/>
  </si>
  <si>
    <t>네임택(목걸이) - 행사명 삽입 목줄(연사 및 VVIP)</t>
    <phoneticPr fontId="19" type="noConversion"/>
  </si>
  <si>
    <t>쇼파 및 협탁세트(연단용)</t>
    <phoneticPr fontId="19" type="noConversion"/>
  </si>
  <si>
    <t>실시간 질의 소통용</t>
    <phoneticPr fontId="19" type="noConversion"/>
  </si>
  <si>
    <t>PCO 및 스텝 현장 운영(실시간 소통)</t>
    <phoneticPr fontId="19" type="noConversion"/>
  </si>
  <si>
    <t>주회의장(5), 중회의실A,B(4)</t>
    <phoneticPr fontId="19" type="noConversion"/>
  </si>
  <si>
    <t>대한상의 WIFI 이외 안정성으로 고려, 별도 4대 설치 / 주회의장(2), 중회의실A,B(2)</t>
    <phoneticPr fontId="19" type="noConversion"/>
  </si>
  <si>
    <t>인터넷(유선) - 대한상공회의소 기자재 이용료</t>
    <phoneticPr fontId="19" type="noConversion"/>
  </si>
  <si>
    <t>사무국(2), 등록데스크(3), 콘솔(3), 중회의실A,B(2)</t>
    <phoneticPr fontId="19" type="noConversion"/>
  </si>
  <si>
    <t>해외연사 숙박료</t>
    <phoneticPr fontId="19" type="noConversion"/>
  </si>
  <si>
    <t>룸</t>
  </si>
  <si>
    <t>박</t>
  </si>
  <si>
    <t>의전 차량</t>
    <phoneticPr fontId="19" type="noConversion"/>
  </si>
  <si>
    <t>해외연사 의전차량</t>
    <phoneticPr fontId="19" type="noConversion"/>
  </si>
  <si>
    <t>연사 리에종</t>
    <phoneticPr fontId="19" type="noConversion"/>
  </si>
  <si>
    <t>키비주얼 및 제작물 바레이션 디자인비</t>
    <phoneticPr fontId="19" type="noConversion"/>
  </si>
  <si>
    <t>메인시안 작업 비용</t>
    <phoneticPr fontId="19" type="noConversion"/>
  </si>
  <si>
    <t>주회의장 무대 조성물</t>
    <phoneticPr fontId="19" type="noConversion"/>
  </si>
  <si>
    <t>스카시 조형물(설치 여부 확인 필요) / 운송료 포함</t>
    <phoneticPr fontId="19" type="noConversion"/>
  </si>
  <si>
    <t>주회의장 측면 통천</t>
    <phoneticPr fontId="19" type="noConversion"/>
  </si>
  <si>
    <t>주회의장 측면(4), 뒷면(1)</t>
    <phoneticPr fontId="19" type="noConversion"/>
  </si>
  <si>
    <t>분과회의장 좌우 세로배너</t>
    <phoneticPr fontId="19" type="noConversion"/>
  </si>
  <si>
    <t>분과회의장 무대 좌우 세로배너(4)</t>
    <phoneticPr fontId="19" type="noConversion"/>
  </si>
  <si>
    <t>주회의장 - 사회자용(1), 연사용(1)
분과회의장 - 사회자용(2) 연사용(2)</t>
    <phoneticPr fontId="19" type="noConversion"/>
  </si>
  <si>
    <t>행사장 내·외부 등 안내사인물(5), 주회의장(1), 분과세션(3), 사무국(1), VIP룸(1), 등록데스크(1)</t>
    <phoneticPr fontId="20" type="noConversion"/>
  </si>
  <si>
    <t>I-배너</t>
    <phoneticPr fontId="19" type="noConversion"/>
  </si>
  <si>
    <t>대형 I-배너 제작 기준(6100*2400), VIP룸(1), 등록데스크(2)</t>
    <phoneticPr fontId="19" type="noConversion"/>
  </si>
  <si>
    <t>인쇄물</t>
    <phoneticPr fontId="19" type="noConversion"/>
  </si>
  <si>
    <t>영상 제작물</t>
    <phoneticPr fontId="19" type="noConversion"/>
  </si>
  <si>
    <t>오프닝 영상</t>
    <phoneticPr fontId="19" type="noConversion"/>
  </si>
  <si>
    <t>행사안내 단체메일/안내문자 발송 - 행사 안내, 유튜브 링크 등 *발송 수에 따라 금액 변동 가능</t>
    <phoneticPr fontId="19" type="noConversion"/>
  </si>
  <si>
    <t>동시통역사(주회의장, 영-한), 사전 리허설 포함</t>
    <phoneticPr fontId="19" type="noConversion"/>
  </si>
  <si>
    <t>동시통역사(분과회의장, 영-한), 사전 리허설 포함</t>
    <phoneticPr fontId="19" type="noConversion"/>
  </si>
  <si>
    <t>※참가자 인원 및 보장 내용에 따라 금액 변동</t>
    <phoneticPr fontId="19" type="noConversion"/>
  </si>
  <si>
    <t>전문인력 인건비 (PCO)</t>
    <phoneticPr fontId="19" type="noConversion"/>
  </si>
  <si>
    <t>참가자 기념품</t>
  </si>
  <si>
    <t>메인기념품 (포럼 로고인쇄 포함)</t>
    <phoneticPr fontId="19" type="noConversion"/>
  </si>
  <si>
    <t>주차권</t>
    <phoneticPr fontId="19" type="noConversion"/>
  </si>
  <si>
    <t>대한상공회의소 현장 참가자용 주차권(종일권)</t>
    <phoneticPr fontId="19" type="noConversion"/>
  </si>
  <si>
    <t>장</t>
    <phoneticPr fontId="19" type="noConversion"/>
  </si>
  <si>
    <t>(만단위 이하 절사)</t>
    <phoneticPr fontId="19" type="noConversion"/>
  </si>
  <si>
    <t>결제조건</t>
    <phoneticPr fontId="19" type="noConversion"/>
  </si>
  <si>
    <t xml:space="preserve">    공급가액 (자동계산)</t>
    <phoneticPr fontId="19" type="noConversion"/>
  </si>
  <si>
    <t>잔   금(50%) - 행사종료 후 1개월 이내 현금</t>
    <phoneticPr fontId="19" type="noConversion"/>
  </si>
  <si>
    <t>2024년 (제15회) 아시아미래포럼 사업비 산출 계획서</t>
    <phoneticPr fontId="20" type="noConversion"/>
  </si>
  <si>
    <t xml:space="preserve">중회의실A- VIP Tea Meeting(오전)
로비-오전/오후
</t>
    <phoneticPr fontId="19" type="noConversion"/>
  </si>
  <si>
    <t>2024. 10. 24(목)</t>
    <phoneticPr fontId="19" type="noConversion"/>
  </si>
  <si>
    <t>추가시간 대관(10/24일 오전 리허설 2시간 추가)</t>
    <phoneticPr fontId="19" type="noConversion"/>
  </si>
  <si>
    <t>소회의실 4
(사무국용)</t>
    <phoneticPr fontId="19" type="noConversion"/>
  </si>
  <si>
    <t>무대 시스템
- 주회의장</t>
    <phoneticPr fontId="19" type="noConversion"/>
  </si>
  <si>
    <t>무대 통천(하단 스틸봉 고정 작업 포함) 또는 목공</t>
    <phoneticPr fontId="19" type="noConversion"/>
  </si>
  <si>
    <t>LED 적용</t>
    <phoneticPr fontId="19" type="noConversion"/>
  </si>
  <si>
    <t>LED적용 VMIX 운영 엔지니어 (주회의장, 스트리밍용 녹화) / 1인</t>
    <phoneticPr fontId="19" type="noConversion"/>
  </si>
  <si>
    <t>연단용(5) - 주회의장  (연사수 체크)</t>
    <phoneticPr fontId="19" type="noConversion"/>
  </si>
  <si>
    <t>해외연사 숙박료</t>
    <phoneticPr fontId="19" type="noConversion"/>
  </si>
  <si>
    <t>4. 초청
(실집행 기준)</t>
    <phoneticPr fontId="19" type="noConversion"/>
  </si>
  <si>
    <t>항공권 발권</t>
    <phoneticPr fontId="19" type="noConversion"/>
  </si>
  <si>
    <t>항공료</t>
    <phoneticPr fontId="19" type="noConversion"/>
  </si>
  <si>
    <t>대한상의 주차권 실비정산 (광고국 거래선 및 연사 등) - 종일권 2만원</t>
    <phoneticPr fontId="19" type="noConversion"/>
  </si>
  <si>
    <t>시간</t>
    <phoneticPr fontId="19" type="noConversion"/>
  </si>
  <si>
    <t>2024년(제15회) 아시아미래포럼(The 15th ASIA Future Forum)</t>
    <phoneticPr fontId="19" type="noConversion"/>
  </si>
  <si>
    <t>해외연사 5인기준</t>
    <phoneticPr fontId="19" type="noConversion"/>
  </si>
  <si>
    <t>해외연사 5인 기준 1:1 배치 / 양일 진행(공항영접 포함)</t>
    <phoneticPr fontId="19" type="noConversion"/>
  </si>
  <si>
    <t>당초 계약 사업예산</t>
    <phoneticPr fontId="20" type="noConversion"/>
  </si>
  <si>
    <t>개막식 및 기조세션 ※분과세션은 자막 진행 안함</t>
    <phoneticPr fontId="19" type="noConversion"/>
  </si>
  <si>
    <t>1인 (행사장 전체 진행)</t>
    <phoneticPr fontId="19" type="noConversion"/>
  </si>
  <si>
    <t>국제회의 전문 MC(아나운서) 기준</t>
    <phoneticPr fontId="19" type="noConversion"/>
  </si>
  <si>
    <t>주회의장 통역사 / 외부 유출 녹화 기준</t>
    <phoneticPr fontId="19" type="noConversion"/>
  </si>
  <si>
    <t>초청비용 중 항공료에 대한 PCO대행료는 일반 PCO대행 수수료율 보다 차등 적용</t>
    <phoneticPr fontId="19" type="noConversion"/>
  </si>
  <si>
    <t>회사로고</t>
    <phoneticPr fontId="19" type="noConversion"/>
  </si>
  <si>
    <t>회사명</t>
    <phoneticPr fontId="19" type="noConversion"/>
  </si>
  <si>
    <t>대표이사</t>
    <phoneticPr fontId="19" type="noConversion"/>
  </si>
  <si>
    <t>주소</t>
    <phoneticPr fontId="19" type="noConversion"/>
  </si>
  <si>
    <t>담당자</t>
    <phoneticPr fontId="19" type="noConversion"/>
  </si>
  <si>
    <t>연락처/메일주소</t>
    <phoneticPr fontId="19" type="noConversion"/>
  </si>
  <si>
    <t>연사 및 vip /주최측 관계자 오찬 - 대한상의 건물내 중식당(송쉐프) 코스 인당 35,000원(부가세포함) * 30명 기준</t>
    <phoneticPr fontId="19" type="noConversion"/>
  </si>
  <si>
    <t>추가시간 대관(10/24일 오전 7시~9시 VIP티미팅 2시간 추가)</t>
    <phoneticPr fontId="19" type="noConversion"/>
  </si>
  <si>
    <t>추가시간 대관(10/24 오전 7시~9시 2시간 추가)</t>
    <phoneticPr fontId="19" type="noConversion"/>
  </si>
  <si>
    <t>대관료(10/23일 오후세팅, 10/24일 전일행사)</t>
    <phoneticPr fontId="19" type="noConversion"/>
  </si>
  <si>
    <t>대관료(10/23일 전일세팅 및 리허설, 10/24일 전일행사)</t>
    <phoneticPr fontId="19" type="noConversion"/>
  </si>
  <si>
    <t>대관료 (사무국 및 스텝 식사장소)
대관료(10/23일 전일세팅, 10/24일 행사당일 사무국 활용)</t>
    <phoneticPr fontId="19" type="noConversion"/>
  </si>
  <si>
    <t>세팅일 - 전일대관 , 행사당일 - 전일대관</t>
    <phoneticPr fontId="19" type="noConversion"/>
  </si>
  <si>
    <t xml:space="preserve">대한상의 LED 사용기준 </t>
    <phoneticPr fontId="19" type="noConversion"/>
  </si>
  <si>
    <t>세팅일 - 오후대관 , 행사당일 - 전일대관</t>
    <phoneticPr fontId="19" type="noConversion"/>
  </si>
  <si>
    <t xml:space="preserve">행사당일 - 사무국 활용을 위한 오전 7시-9시  2시간 추가대관 </t>
    <phoneticPr fontId="19" type="noConversion"/>
  </si>
  <si>
    <t>1. 대관료
(대한상공회의소
국제회의장
중회의실(A,B)
소회의실4)</t>
    <phoneticPr fontId="19" type="noConversion"/>
  </si>
  <si>
    <t>LED 적용</t>
    <phoneticPr fontId="19" type="noConversion"/>
  </si>
  <si>
    <t>분과회의장(중회의실A, 중회의실B) 통역사 필요시</t>
    <phoneticPr fontId="19" type="noConversion"/>
  </si>
  <si>
    <t>자막 전문 속기사 및 프로그램</t>
    <phoneticPr fontId="19" type="noConversion"/>
  </si>
  <si>
    <t>현장 스텝 인원 표시</t>
    <phoneticPr fontId="20" type="noConversion"/>
  </si>
  <si>
    <t>OOO - 기본단가*기간*투입율(%)</t>
    <phoneticPr fontId="19" type="noConversion"/>
  </si>
  <si>
    <t xml:space="preserve">항공료 발권비용에 대한 PCO대행료(%)는 일반대행료와 차등 수수료율 적용 (기준명시)  </t>
    <phoneticPr fontId="19" type="noConversion"/>
  </si>
  <si>
    <t>필요시</t>
    <phoneticPr fontId="19" type="noConversion"/>
  </si>
  <si>
    <t>LED적용 VMIX 운영 엔지니어 (주회의장, 스트리밍용 녹화) / 1인</t>
    <phoneticPr fontId="19" type="noConversion"/>
  </si>
  <si>
    <t>주회의장(1) 중회의실A,B(2)  필요시</t>
    <phoneticPr fontId="19" type="noConversion"/>
  </si>
  <si>
    <t xml:space="preserve">대한상공회의소 LED사용 전제 </t>
    <phoneticPr fontId="19" type="noConversion"/>
  </si>
  <si>
    <t>초청비용 중 항공료에 대한 PCO대행료는 일반 PCO대행 수수료율 보다 차등 적용</t>
    <phoneticPr fontId="19" type="noConversion"/>
  </si>
  <si>
    <t xml:space="preserve">행사당일 - VIP티미팅 준비를 위한 오전 7시-9시  2시간 추가대관  (VIP티미팅은 스탠딍으로 진행) </t>
    <phoneticPr fontId="19" type="noConversion"/>
  </si>
  <si>
    <t>사전등록자 및 일반참가자 DB 대상 단체 안내 메일/문자 발송</t>
    <phoneticPr fontId="19" type="noConversion"/>
  </si>
  <si>
    <t>종속기(복합기 및 프린터 겸용 / 컬러, 흑백) - 사무국용 (총 2대)</t>
    <phoneticPr fontId="20" type="noConversion"/>
  </si>
  <si>
    <t xml:space="preserve">VIP 네임텍 목줄 200개 </t>
    <phoneticPr fontId="19" type="noConversion"/>
  </si>
  <si>
    <t xml:space="preserve">일반 참가자 네임텍 목줄 250개 </t>
    <phoneticPr fontId="19" type="noConversion"/>
  </si>
  <si>
    <t>네임택(목걸이) - 무지 목줄(일반참가자, 일반 VIP, 사내참가자)</t>
    <phoneticPr fontId="19" type="noConversion"/>
  </si>
  <si>
    <t>대한상공회의소  ( 현장 600~700명 )</t>
    <phoneticPr fontId="19" type="noConversion"/>
  </si>
  <si>
    <t xml:space="preserve">행사당일 - 오전 7시~9시 추가 2시간 </t>
    <phoneticPr fontId="19" type="noConversion"/>
  </si>
  <si>
    <t>2024. 6. 12(수)</t>
    <phoneticPr fontId="19" type="noConversion"/>
  </si>
  <si>
    <t>포럼 자료집 (48p 기준, B5사이즈)</t>
    <phoneticPr fontId="19" type="noConversion"/>
  </si>
  <si>
    <t>1. 대관료</t>
    <phoneticPr fontId="19" type="noConversion"/>
  </si>
  <si>
    <t>추가시간 대관(6/12일 오전 리허설 2시간 추가)</t>
    <phoneticPr fontId="19" type="noConversion"/>
  </si>
  <si>
    <t>대관료(6/11일 전일세팅 및 리허설, 6/12일 전일행사)</t>
    <phoneticPr fontId="19" type="noConversion"/>
  </si>
  <si>
    <t xml:space="preserve"> VIP 대기실- Tea Meeting(오전)
로비-오전/오후</t>
    <phoneticPr fontId="19" type="noConversion"/>
  </si>
  <si>
    <t>연사 및 vip /주최측 관계자 오찬 - 대한상의 건물내 중식당(송쉐프) 코스 인당 35,000원(부가세포함) * 20인분 기준</t>
    <phoneticPr fontId="19" type="noConversion"/>
  </si>
  <si>
    <t>* 한겨레에서 대관료는 최종 협의진행</t>
    <phoneticPr fontId="19" type="noConversion"/>
  </si>
  <si>
    <t>* 한겨레에서 대관료는 최종 협의진행,  대한상공회의소의 의원회의실과 소회의실5는 예비용으로만 확보</t>
    <phoneticPr fontId="19" type="noConversion"/>
  </si>
  <si>
    <t>필요시 무대 통천(하단 스틸봉 고정 작업 포함) 또는 목공</t>
    <phoneticPr fontId="19" type="noConversion"/>
  </si>
  <si>
    <t>무대 시스템
- 국제회의장</t>
    <phoneticPr fontId="19" type="noConversion"/>
  </si>
  <si>
    <t>연사용 영상장비</t>
    <phoneticPr fontId="19" type="noConversion"/>
  </si>
  <si>
    <t xml:space="preserve">대한상공회의소 국제회의장 LED사용 전제 </t>
    <phoneticPr fontId="19" type="noConversion"/>
  </si>
  <si>
    <t>국제회의장 무대 앞 연단모니터, 좌장모니터 / 연사용모니터, 다운카운터 / 퍼펙트큐 등</t>
    <phoneticPr fontId="19" type="noConversion"/>
  </si>
  <si>
    <t>국제회의장 / 세팅일 포함</t>
    <phoneticPr fontId="19" type="noConversion"/>
  </si>
  <si>
    <t>국제회의장</t>
    <phoneticPr fontId="19" type="noConversion"/>
  </si>
  <si>
    <t>중앙 풀샷(2), 플로어(1) / 주회의장 =&gt; 향후 한겨레TV 및 유튜브 등의 영상제작용을 감안하여 카메라 세팅필요  (일반 스틸간지 삽입)</t>
    <phoneticPr fontId="19" type="noConversion"/>
  </si>
  <si>
    <t>국제회의장 중앙 풀샷(2), 플로어(1)  =&gt; 향후 한겨레TV 및 유튜브 등의 영상제작용을 감안하여 카메라 세팅필요 (일반 스틸간지 삽입)</t>
    <phoneticPr fontId="19" type="noConversion"/>
  </si>
  <si>
    <t>개회식 및 세션 - 조명테크니션, 콘솔, 고보조명 등</t>
    <phoneticPr fontId="19" type="noConversion"/>
  </si>
  <si>
    <t>주회의장</t>
    <phoneticPr fontId="19" type="noConversion"/>
  </si>
  <si>
    <t xml:space="preserve">종속기(복합기 및 프린터 겸용 / 컬러, 흑백) - 사무국용 </t>
    <phoneticPr fontId="20" type="noConversion"/>
  </si>
  <si>
    <t>노트북 - 회의장, 사무국, 등록데스크 등
(회의장 PPT발표자료용, 영상자료 송출용, 간지용 화면전환, ZOOM용)</t>
    <phoneticPr fontId="19" type="noConversion"/>
  </si>
  <si>
    <t>주회의장 및 분과회의장(6), 사무국(2)</t>
    <phoneticPr fontId="19" type="noConversion"/>
  </si>
  <si>
    <t>ID카드 네임택(목걸이) - 무지 목줄(일반참가자, 일반 VIP, 사내참가자)</t>
    <phoneticPr fontId="19" type="noConversion"/>
  </si>
  <si>
    <t xml:space="preserve">VIP 네임텍 목줄 100개 </t>
    <phoneticPr fontId="19" type="noConversion"/>
  </si>
  <si>
    <t xml:space="preserve">일반 참가자 네임텍 목줄 200개 </t>
    <phoneticPr fontId="19" type="noConversion"/>
  </si>
  <si>
    <t>연단용(4) - 주회의장  (연사수 체크)</t>
    <phoneticPr fontId="19" type="noConversion"/>
  </si>
  <si>
    <t xml:space="preserve">사무국, 등록데스크, 콘솔 </t>
    <phoneticPr fontId="19" type="noConversion"/>
  </si>
  <si>
    <t>주회의장 - 사회자용(1), 연사용(1)</t>
    <phoneticPr fontId="19" type="noConversion"/>
  </si>
  <si>
    <t>VIP룸(1)</t>
    <phoneticPr fontId="19" type="noConversion"/>
  </si>
  <si>
    <t>행사장 내·외부 등 안내사인물</t>
    <phoneticPr fontId="20" type="noConversion"/>
  </si>
  <si>
    <t xml:space="preserve">개막식 및 기조세션 </t>
    <phoneticPr fontId="19" type="noConversion"/>
  </si>
  <si>
    <t>10. 기타</t>
    <phoneticPr fontId="19" type="noConversion"/>
  </si>
  <si>
    <t>2024년 (제3회) 사람과디지털포럼 사업비 산출 계획서</t>
    <phoneticPr fontId="20" type="noConversion"/>
  </si>
  <si>
    <t>2024년(제3회) 사람과디지털포럼(The 3th Human &amp; Digital Forum)</t>
    <phoneticPr fontId="19" type="noConversion"/>
  </si>
  <si>
    <t>대한상공회의소  ( 현장 400~600명 )</t>
    <phoneticPr fontId="19" type="noConversion"/>
  </si>
  <si>
    <t>휴먼테크놀러지 어워드 수상기관 홍보영상 10개기관</t>
    <phoneticPr fontId="19" type="noConversion"/>
  </si>
  <si>
    <t>휴먼테크놀러지 어워드 수상기관 꽃다발</t>
    <phoneticPr fontId="19" type="noConversion"/>
  </si>
  <si>
    <t>휴먼테크놀로지 어워드
트로피</t>
    <phoneticPr fontId="19" type="noConversion"/>
  </si>
  <si>
    <t>6/12(수) 오후 3시20분~ 4시 / 2024 휴먼테크놀로지 어워드 시상식 진행(약 10개 선정)- 선정작업은 한겨레에서 진행</t>
    <phoneticPr fontId="19" type="noConversion"/>
  </si>
  <si>
    <t>대한상의 주차권 실비정산 (광고국 거래선 및 연사 등) - 종일권 2만원 선구매 후 포럼 종료 후 사후정산</t>
    <phoneticPr fontId="19" type="noConversion"/>
  </si>
  <si>
    <r>
      <t xml:space="preserve">해외연사 5인 기준 항공료 발권:  인당 평균 6,000,000 * 해외연사 5인기준,  총 30,000,000원 예산으로 산출 
</t>
    </r>
    <r>
      <rPr>
        <sz val="14"/>
        <color rgb="FFFF0000"/>
        <rFont val="KoPub돋움체 Bold"/>
        <family val="1"/>
        <charset val="129"/>
      </rPr>
      <t xml:space="preserve">(* 국내 및 해외 연사료는 한겨레에서 별도 지급) </t>
    </r>
    <phoneticPr fontId="19" type="noConversion"/>
  </si>
  <si>
    <t>대한상공회의소 내부 케이터링 기준 인당 36,000원(VAT포함) * 참가자 점심 도시락 식수인원 200명 기준</t>
    <phoneticPr fontId="19" type="noConversion"/>
  </si>
  <si>
    <t>대한상공회의소 내부 케이터링 기준 인당 36,000원(VAT포함) * 참가자 점심 도시락 식수인원 350명 기준</t>
    <phoneticPr fontId="19" type="noConversion"/>
  </si>
  <si>
    <r>
      <t xml:space="preserve">PCO대행 대상총액 * 대행료(%) (요율 또는 정액으로 표시)   - 기준명시
</t>
    </r>
    <r>
      <rPr>
        <b/>
        <sz val="12"/>
        <color rgb="FF0000CC"/>
        <rFont val="KoPub돋움체 Bold"/>
        <family val="1"/>
        <charset val="129"/>
      </rPr>
      <t>* 대관료, 식음료 비용은 PCO대행료 산출 대상총액에서 제외함  (대상총액은 자동으로 계산)</t>
    </r>
    <phoneticPr fontId="19" type="noConversion"/>
  </si>
  <si>
    <r>
      <t xml:space="preserve">PCO대행 대상총액 * 대행료(%) (요율 또는 정액으로 표시)   - 기준명시
</t>
    </r>
    <r>
      <rPr>
        <b/>
        <sz val="12"/>
        <color rgb="FF0000CC"/>
        <rFont val="KoPub돋움체 Bold"/>
        <family val="1"/>
        <charset val="129"/>
      </rPr>
      <t>* 대관료, 식음료 및 참가자 기념품 비용은 PCO대행료  대상총액에서 제외함  (대상총액은 자동으로 계산)</t>
    </r>
    <phoneticPr fontId="19" type="noConversion"/>
  </si>
  <si>
    <t>와인 4병</t>
    <phoneticPr fontId="19" type="noConversion"/>
  </si>
  <si>
    <t xml:space="preserve">코트야드메리어트 서울 남대문 환영만찬 330만원(20인기준,부가세포함) / 20인 이상 추가시 인당 88,000원 발생 </t>
    <phoneticPr fontId="19" type="noConversion"/>
  </si>
  <si>
    <t>VIP실용 커피 30인분 및 쿠키 30인분 + 로비 청중 커피 500인분(오전 250인분+ 오후 250인분) 
- 준비물: 로비 커피스테이션 + 로비 스탠딩테이블 4개, 테이블 보 등</t>
    <phoneticPr fontId="19" type="noConversion"/>
  </si>
  <si>
    <t>VIP 티미팅(중회의실A) 커피+쿠키 80인분 + 로비 청중 커피 500인분(오전 250인분+ 오후 250인분) 
- 준비물: 로비 커피스테이션 + 로비 스탠딩테이블 4개, 테이블 보 등</t>
    <phoneticPr fontId="19" type="noConversion"/>
  </si>
  <si>
    <t>지정된 업체 디자인으로 트로피 납품</t>
    <phoneticPr fontId="19" type="noConversion"/>
  </si>
  <si>
    <r>
      <t xml:space="preserve">참가자 기념품 500개 * 3만원/인 기준적용 (기념품은 향후 선정 물품에 따라  추후 협의) </t>
    </r>
    <r>
      <rPr>
        <sz val="14"/>
        <color rgb="FFFF0000"/>
        <rFont val="KoPub돋움체 Bold"/>
        <family val="1"/>
        <charset val="129"/>
      </rPr>
      <t>- 입찰참가시 기념품 제안요망</t>
    </r>
    <r>
      <rPr>
        <sz val="14"/>
        <color rgb="FF000000"/>
        <rFont val="KoPub돋움체 Bold"/>
        <family val="1"/>
        <charset val="129"/>
      </rPr>
      <t xml:space="preserve">
- 운송비 및 행사로고 인쇄비 포함</t>
    </r>
    <phoneticPr fontId="19" type="noConversion"/>
  </si>
  <si>
    <t>포럼 자료집-프로그램북</t>
    <phoneticPr fontId="19" type="noConversion"/>
  </si>
  <si>
    <t>포럼자료집(프로그램북)은 제작하지 않고 브로셔에 온라인 QR코드로 대체</t>
    <phoneticPr fontId="19" type="noConversion"/>
  </si>
  <si>
    <t>브로셔 (4p 기준, B5사이즈)</t>
    <phoneticPr fontId="19" type="noConversion"/>
  </si>
  <si>
    <t>브로셔 제작 150부 기준 - B5  4P 기준</t>
    <phoneticPr fontId="19" type="noConversion"/>
  </si>
  <si>
    <t>브로셔 1차 제작 150부 기준 (광고 사전 영업용) - B5  16P 기준
브로셔 2차 제작(최종본) 400부 기준 (행사장용) - B5  16P 기준</t>
    <phoneticPr fontId="19" type="noConversion"/>
  </si>
  <si>
    <t>대한상공회의소 LED 시설사용료</t>
    <phoneticPr fontId="19" type="noConversion"/>
  </si>
  <si>
    <t>해외연사 5인 기준으로 숙박료 설정 (대한상공회의소 인근_코트야드메리어트 서울 남대문 숙박 Premier King기준, 조식포함 )</t>
    <phoneticPr fontId="19" type="noConversion"/>
  </si>
  <si>
    <t>공식자료 번역감수비</t>
    <phoneticPr fontId="19" type="noConversion"/>
  </si>
  <si>
    <t>올해의 주제, 연사 발표자료(PPT) 번역 및 병기, 토론문 등 초청자료 번역 *번역 수에 따라 금액 변동 가능</t>
    <phoneticPr fontId="20" type="noConversion"/>
  </si>
  <si>
    <t>번역감수비</t>
    <phoneticPr fontId="19" type="noConversion"/>
  </si>
  <si>
    <t xml:space="preserve">※ 본 사업비 산출 계획서상 고정된 경비금액 외의 항목은 참고하기 위한 예시용이므로 각 산출항목은 추가하거나 삭제할 수 있으며, 총 사업비 총액은 엑셀에서 자동 계산됨. </t>
    <phoneticPr fontId="19" type="noConversion"/>
  </si>
  <si>
    <t xml:space="preserve">※ 본 사업비 산출 계획서상 고정된 경비금액 외의 항목은 참고하기 위한 예시용이므로 각 산출항목은 추가하거나 삭제할 수 있으며, 총 사업비 총액은 엑셀에서 자동 계산됨. </t>
    <phoneticPr fontId="19" type="noConversion"/>
  </si>
  <si>
    <t>홈페이지 신규 개발 및 관리 (아시아미래포럼 + 사람과디지털포럼)</t>
    <phoneticPr fontId="19" type="noConversion"/>
  </si>
  <si>
    <t>아시아미래포럼과 사람과디지털포럼  홈페이지 및 웹서비스 신규 공동개발 (지난포럼, 올해의주제, 행사개요, 등록페이지, 관리자페이지 등 개발 및 업데이트) ,  (참가비 카드결제 방식은 개발범위에서 제외함)  - 유사한 개발경험 높은 협력업체 선정필요</t>
    <phoneticPr fontId="19" type="noConversion"/>
  </si>
  <si>
    <t xml:space="preserve">국제회의장 포럼 개막전 올해의 주제 중심의 오프닝 영상 제작(약 2분용) </t>
    <phoneticPr fontId="19" type="noConversion"/>
  </si>
  <si>
    <t>영어 전문 MC - 국제회의장</t>
    <phoneticPr fontId="19" type="noConversion"/>
  </si>
  <si>
    <t>홈페이지 신규 개발 및 관리 (아시아미래포럼 + 사람과디지털포럼)</t>
    <phoneticPr fontId="19" type="noConversion"/>
  </si>
  <si>
    <t>사람과디지털포럼과 아시아미래포럼  홈페이지 및 웹서비스 신규 공동개발 (지난포럼, 올해의주제, 행사개요, 등록페이지, 관리자페이지 등 개발 및 업데이트) ,  (참가비 카드결제 방식은 개발범위에서 제외함) - 유사한 개발경험 높은 협력업체 선정필요</t>
    <phoneticPr fontId="19" type="noConversion"/>
  </si>
  <si>
    <t>국제회의장
(대한상공회의소)</t>
    <phoneticPr fontId="19" type="noConversion"/>
  </si>
  <si>
    <t xml:space="preserve">해외연사 5인 기준 항공료 발권:  인당 평균 6,000,000 * 해외연사 5인기준,  총 30,000,000원 예산 기준으로 산출  </t>
    <phoneticPr fontId="19" type="noConversion"/>
  </si>
</sst>
</file>

<file path=xl/styles.xml><?xml version="1.0" encoding="utf-8"?>
<styleSheet xmlns="http://schemas.openxmlformats.org/spreadsheetml/2006/main">
  <numFmts count="7">
    <numFmt numFmtId="42" formatCode="_-&quot;₩&quot;* #,##0_-;\-&quot;₩&quot;* #,##0_-;_-&quot;₩&quot;* &quot;-&quot;_-;_-@_-"/>
    <numFmt numFmtId="41" formatCode="_-* #,##0_-;\-* #,##0_-;_-* &quot;-&quot;_-;_-@_-"/>
    <numFmt numFmtId="43" formatCode="_-* #,##0.00_-;\-* #,##0.00_-;_-* &quot;-&quot;??_-;_-@_-"/>
    <numFmt numFmtId="176" formatCode="#,##0_);\(#,##0\)"/>
    <numFmt numFmtId="177" formatCode="&quot;₩&quot;#,##0"/>
    <numFmt numFmtId="178" formatCode="#,##0_ "/>
    <numFmt numFmtId="179" formatCode="_-* #,##0_-;\-* #,##0_-;_-* &quot;-&quot;??_-;_-@_-"/>
  </numFmts>
  <fonts count="64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11"/>
      <color rgb="FF000000"/>
      <name val="돋움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color rgb="FF000000"/>
      <name val="맑은 고딕"/>
      <family val="3"/>
      <charset val="129"/>
    </font>
    <font>
      <sz val="22"/>
      <color rgb="FF000000"/>
      <name val="나눔고딕"/>
      <family val="3"/>
      <charset val="129"/>
    </font>
    <font>
      <b/>
      <sz val="11"/>
      <color rgb="FF000000"/>
      <name val="나눔고딕"/>
      <family val="3"/>
      <charset val="129"/>
    </font>
    <font>
      <sz val="11"/>
      <color rgb="FF000000"/>
      <name val="나눔고딕"/>
      <family val="3"/>
      <charset val="129"/>
    </font>
    <font>
      <sz val="11"/>
      <color rgb="FFFF0000"/>
      <name val="나눔고딕"/>
      <family val="3"/>
      <charset val="129"/>
    </font>
    <font>
      <sz val="11"/>
      <color theme="0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name val="돋움"/>
      <family val="3"/>
      <charset val="129"/>
    </font>
    <font>
      <sz val="10"/>
      <name val="Arial"/>
      <family val="2"/>
    </font>
    <font>
      <sz val="10"/>
      <color rgb="FF000000"/>
      <name val="Arial"/>
      <family val="2"/>
    </font>
    <font>
      <b/>
      <sz val="15"/>
      <color theme="3"/>
      <name val="맑은 고딕"/>
      <family val="3"/>
      <charset val="129"/>
      <scheme val="minor"/>
    </font>
    <font>
      <sz val="11"/>
      <color theme="1"/>
      <name val="맑은 고딕"/>
      <family val="2"/>
      <charset val="129"/>
    </font>
    <font>
      <u/>
      <sz val="10"/>
      <color theme="10"/>
      <name val="Arial"/>
      <family val="2"/>
    </font>
    <font>
      <sz val="8"/>
      <color indexed="8"/>
      <name val="맑은 고딕"/>
      <family val="3"/>
      <charset val="129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8"/>
      <name val="맑은 고딕"/>
      <family val="3"/>
      <charset val="129"/>
    </font>
    <font>
      <b/>
      <sz val="22"/>
      <color rgb="FF000000"/>
      <name val="KoPub돋움체 Bold"/>
      <family val="1"/>
      <charset val="129"/>
    </font>
    <font>
      <b/>
      <sz val="14"/>
      <color rgb="FF000000"/>
      <name val="KoPub돋움체 Bold"/>
      <family val="1"/>
      <charset val="129"/>
    </font>
    <font>
      <b/>
      <sz val="14"/>
      <name val="KoPub돋움체 Bold"/>
      <family val="1"/>
      <charset val="129"/>
    </font>
    <font>
      <sz val="14"/>
      <name val="KoPub돋움체 Bold"/>
      <family val="1"/>
      <charset val="129"/>
    </font>
    <font>
      <b/>
      <sz val="14"/>
      <color rgb="FFFFFFFF"/>
      <name val="KoPub돋움체 Bold"/>
      <family val="1"/>
      <charset val="129"/>
    </font>
    <font>
      <b/>
      <sz val="14"/>
      <color rgb="FFC00000"/>
      <name val="KoPub돋움체 Bold"/>
      <family val="1"/>
      <charset val="129"/>
    </font>
    <font>
      <sz val="14"/>
      <color rgb="FF000000"/>
      <name val="KoPub돋움체 Bold"/>
      <family val="1"/>
      <charset val="129"/>
    </font>
    <font>
      <b/>
      <sz val="14"/>
      <color rgb="FFFF0000"/>
      <name val="KoPub돋움체 Bold"/>
      <family val="1"/>
      <charset val="129"/>
    </font>
    <font>
      <b/>
      <sz val="12"/>
      <color rgb="FFFFFFFF"/>
      <name val="KoPub돋움체 Bold"/>
      <family val="1"/>
      <charset val="129"/>
    </font>
    <font>
      <sz val="14"/>
      <color theme="1"/>
      <name val="KoPub돋움체 Bold"/>
      <family val="1"/>
      <charset val="129"/>
    </font>
    <font>
      <sz val="14"/>
      <color rgb="FFFF0000"/>
      <name val="KoPub돋움체 Bold"/>
      <family val="1"/>
      <charset val="129"/>
    </font>
    <font>
      <b/>
      <sz val="12"/>
      <color rgb="FFC00000"/>
      <name val="KoPub돋움체 Bold"/>
      <family val="1"/>
      <charset val="129"/>
    </font>
    <font>
      <b/>
      <sz val="14"/>
      <color theme="0"/>
      <name val="KoPub돋움체 Bold"/>
      <family val="1"/>
      <charset val="129"/>
    </font>
    <font>
      <sz val="12"/>
      <color rgb="FF000000"/>
      <name val="KoPub돋움체 Bold"/>
      <family val="1"/>
      <charset val="129"/>
    </font>
    <font>
      <sz val="11"/>
      <color rgb="FF000000"/>
      <name val="KoPub돋움체 Bold"/>
      <family val="1"/>
      <charset val="129"/>
    </font>
    <font>
      <b/>
      <sz val="11"/>
      <color rgb="FF000000"/>
      <name val="KoPub돋움체 Bold"/>
      <family val="1"/>
      <charset val="129"/>
    </font>
    <font>
      <b/>
      <sz val="14"/>
      <name val="KoPub돋움체 Bold"/>
      <family val="3"/>
      <charset val="129"/>
    </font>
    <font>
      <sz val="14"/>
      <color rgb="FFC00000"/>
      <name val="KoPub돋움체 Bold"/>
      <family val="3"/>
      <charset val="129"/>
    </font>
    <font>
      <sz val="14"/>
      <color rgb="FF0000FF"/>
      <name val="KoPub돋움체 Bold"/>
      <family val="3"/>
      <charset val="129"/>
    </font>
    <font>
      <sz val="14"/>
      <name val="KoPub돋움체 Bold"/>
      <family val="3"/>
      <charset val="129"/>
    </font>
    <font>
      <b/>
      <sz val="12"/>
      <name val="KoPub돋움체 Bold"/>
      <family val="3"/>
      <charset val="129"/>
    </font>
    <font>
      <b/>
      <sz val="14"/>
      <color theme="1"/>
      <name val="KoPub돋움체 Bold"/>
      <family val="1"/>
      <charset val="129"/>
    </font>
    <font>
      <b/>
      <sz val="18"/>
      <color theme="0"/>
      <name val="KoPub돋움체 Bold"/>
      <family val="1"/>
      <charset val="129"/>
    </font>
    <font>
      <b/>
      <sz val="20"/>
      <color rgb="FFFFFFFF"/>
      <name val="KoPub돋움체 Bold"/>
      <family val="1"/>
      <charset val="129"/>
    </font>
    <font>
      <b/>
      <sz val="12"/>
      <color rgb="FF0000CC"/>
      <name val="KoPub돋움체 Bold"/>
      <family val="1"/>
      <charset val="129"/>
    </font>
    <font>
      <b/>
      <sz val="18"/>
      <color rgb="FFFF0000"/>
      <name val="KoPub돋움체 Bold"/>
      <family val="1"/>
      <charset val="129"/>
    </font>
  </fonts>
  <fills count="4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00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7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97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8" fillId="0" borderId="0">
      <alignment vertical="center"/>
    </xf>
    <xf numFmtId="0" fontId="21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41" fontId="2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9" fontId="27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7" borderId="7" applyNumberFormat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>
      <alignment vertical="center"/>
    </xf>
    <xf numFmtId="41" fontId="30" fillId="0" borderId="0" applyFon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0" fillId="6" borderId="5" applyNumberFormat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0" fontId="30" fillId="0" borderId="0"/>
    <xf numFmtId="0" fontId="28" fillId="0" borderId="0">
      <alignment vertical="center"/>
    </xf>
    <xf numFmtId="0" fontId="30" fillId="0" borderId="0"/>
    <xf numFmtId="0" fontId="1" fillId="0" borderId="0">
      <alignment vertical="center"/>
    </xf>
    <xf numFmtId="0" fontId="2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9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" fillId="0" borderId="0"/>
    <xf numFmtId="0" fontId="32" fillId="0" borderId="0">
      <alignment vertical="center"/>
    </xf>
    <xf numFmtId="0" fontId="21" fillId="0" borderId="0"/>
    <xf numFmtId="0" fontId="33" fillId="0" borderId="0" applyNumberFormat="0" applyFill="0" applyBorder="0" applyAlignment="0" applyProtection="0">
      <alignment vertical="top"/>
      <protection locked="0"/>
    </xf>
    <xf numFmtId="0" fontId="30" fillId="0" borderId="0"/>
    <xf numFmtId="0" fontId="30" fillId="0" borderId="0"/>
    <xf numFmtId="0" fontId="34" fillId="0" borderId="0" applyFill="0" applyProtection="0"/>
    <xf numFmtId="0" fontId="35" fillId="0" borderId="0"/>
    <xf numFmtId="0" fontId="36" fillId="0" borderId="0"/>
  </cellStyleXfs>
  <cellXfs count="295">
    <xf numFmtId="0" fontId="0" fillId="0" borderId="0" xfId="0">
      <alignment vertical="center"/>
    </xf>
    <xf numFmtId="0" fontId="22" fillId="0" borderId="0" xfId="4" applyFont="1">
      <alignment vertical="center"/>
    </xf>
    <xf numFmtId="0" fontId="24" fillId="0" borderId="0" xfId="4" applyFont="1">
      <alignment vertical="center"/>
    </xf>
    <xf numFmtId="0" fontId="23" fillId="0" borderId="0" xfId="4" applyFont="1">
      <alignment vertical="center"/>
    </xf>
    <xf numFmtId="0" fontId="24" fillId="0" borderId="0" xfId="4" applyFont="1" applyFill="1">
      <alignment vertical="center"/>
    </xf>
    <xf numFmtId="0" fontId="25" fillId="0" borderId="0" xfId="4" applyFont="1" applyFill="1">
      <alignment vertical="center"/>
    </xf>
    <xf numFmtId="0" fontId="25" fillId="0" borderId="0" xfId="4" applyFont="1">
      <alignment vertical="center"/>
    </xf>
    <xf numFmtId="0" fontId="39" fillId="0" borderId="0" xfId="4" applyFont="1" applyFill="1" applyBorder="1" applyAlignment="1">
      <alignment horizontal="left" vertical="center"/>
    </xf>
    <xf numFmtId="14" fontId="39" fillId="0" borderId="0" xfId="4" quotePrefix="1" applyNumberFormat="1" applyFont="1" applyFill="1" applyBorder="1" applyAlignment="1">
      <alignment horizontal="left" vertical="center"/>
    </xf>
    <xf numFmtId="0" fontId="39" fillId="0" borderId="0" xfId="4" applyFont="1" applyFill="1" applyBorder="1" applyAlignment="1">
      <alignment horizontal="right" vertical="center"/>
    </xf>
    <xf numFmtId="0" fontId="39" fillId="0" borderId="0" xfId="4" applyFont="1" applyFill="1" applyBorder="1" applyAlignment="1">
      <alignment vertical="center"/>
    </xf>
    <xf numFmtId="0" fontId="39" fillId="0" borderId="0" xfId="4" applyFont="1">
      <alignment vertical="center"/>
    </xf>
    <xf numFmtId="0" fontId="39" fillId="0" borderId="0" xfId="5" applyFont="1">
      <alignment vertical="center"/>
    </xf>
    <xf numFmtId="0" fontId="39" fillId="0" borderId="13" xfId="5" applyFont="1" applyBorder="1" applyAlignment="1">
      <alignment horizontal="left" vertical="center"/>
    </xf>
    <xf numFmtId="0" fontId="44" fillId="0" borderId="0" xfId="4" applyFont="1">
      <alignment vertical="center"/>
    </xf>
    <xf numFmtId="0" fontId="44" fillId="0" borderId="0" xfId="7" applyNumberFormat="1" applyFont="1" applyFill="1" applyAlignment="1">
      <alignment horizontal="right" vertical="center"/>
    </xf>
    <xf numFmtId="0" fontId="40" fillId="41" borderId="23" xfId="6" applyFont="1" applyFill="1" applyBorder="1" applyAlignment="1">
      <alignment horizontal="center" vertical="center" wrapText="1" shrinkToFit="1"/>
    </xf>
    <xf numFmtId="176" fontId="39" fillId="34" borderId="24" xfId="6" applyNumberFormat="1" applyFont="1" applyFill="1" applyBorder="1" applyAlignment="1">
      <alignment horizontal="center" vertical="center" shrinkToFit="1"/>
    </xf>
    <xf numFmtId="0" fontId="39" fillId="34" borderId="24" xfId="6" applyFont="1" applyFill="1" applyBorder="1" applyAlignment="1">
      <alignment horizontal="center" vertical="center" shrinkToFit="1"/>
    </xf>
    <xf numFmtId="41" fontId="39" fillId="34" borderId="25" xfId="1" applyFont="1" applyFill="1" applyBorder="1" applyAlignment="1">
      <alignment horizontal="center" vertical="center" wrapText="1"/>
    </xf>
    <xf numFmtId="41" fontId="44" fillId="0" borderId="25" xfId="3" applyFont="1" applyFill="1" applyBorder="1" applyAlignment="1">
      <alignment vertical="center" wrapText="1"/>
    </xf>
    <xf numFmtId="41" fontId="44" fillId="0" borderId="23" xfId="3" applyNumberFormat="1" applyFont="1" applyFill="1" applyBorder="1" applyAlignment="1">
      <alignment horizontal="right" vertical="center" shrinkToFit="1"/>
    </xf>
    <xf numFmtId="41" fontId="41" fillId="0" borderId="24" xfId="3" applyNumberFormat="1" applyFont="1" applyFill="1" applyBorder="1" applyAlignment="1">
      <alignment horizontal="right" vertical="center" shrinkToFit="1"/>
    </xf>
    <xf numFmtId="41" fontId="41" fillId="0" borderId="24" xfId="3" applyFont="1" applyFill="1" applyBorder="1" applyAlignment="1">
      <alignment horizontal="left" vertical="center" shrinkToFit="1"/>
    </xf>
    <xf numFmtId="41" fontId="41" fillId="0" borderId="24" xfId="3" applyFont="1" applyFill="1" applyBorder="1" applyAlignment="1">
      <alignment vertical="center" shrinkToFit="1"/>
    </xf>
    <xf numFmtId="41" fontId="41" fillId="0" borderId="25" xfId="1" applyFont="1" applyFill="1" applyBorder="1" applyAlignment="1">
      <alignment horizontal="right" vertical="center" shrinkToFit="1"/>
    </xf>
    <xf numFmtId="41" fontId="39" fillId="35" borderId="24" xfId="3" applyFont="1" applyFill="1" applyBorder="1" applyAlignment="1">
      <alignment horizontal="center" vertical="center" shrinkToFit="1"/>
    </xf>
    <xf numFmtId="178" fontId="39" fillId="35" borderId="26" xfId="3" applyNumberFormat="1" applyFont="1" applyFill="1" applyBorder="1" applyAlignment="1">
      <alignment horizontal="center" vertical="center" shrinkToFit="1"/>
    </xf>
    <xf numFmtId="178" fontId="39" fillId="35" borderId="23" xfId="3" applyNumberFormat="1" applyFont="1" applyFill="1" applyBorder="1" applyAlignment="1">
      <alignment horizontal="center" vertical="center" shrinkToFit="1"/>
    </xf>
    <xf numFmtId="176" fontId="44" fillId="35" borderId="24" xfId="3" applyNumberFormat="1" applyFont="1" applyFill="1" applyBorder="1" applyAlignment="1">
      <alignment horizontal="right" vertical="center"/>
    </xf>
    <xf numFmtId="41" fontId="44" fillId="35" borderId="24" xfId="3" applyFont="1" applyFill="1" applyBorder="1" applyAlignment="1">
      <alignment horizontal="left" vertical="center"/>
    </xf>
    <xf numFmtId="0" fontId="44" fillId="35" borderId="24" xfId="3" applyNumberFormat="1" applyFont="1" applyFill="1" applyBorder="1" applyAlignment="1">
      <alignment horizontal="right" vertical="center"/>
    </xf>
    <xf numFmtId="41" fontId="44" fillId="35" borderId="24" xfId="3" applyFont="1" applyFill="1" applyBorder="1" applyAlignment="1">
      <alignment vertical="center"/>
    </xf>
    <xf numFmtId="0" fontId="43" fillId="35" borderId="12" xfId="6" applyNumberFormat="1" applyFont="1" applyFill="1" applyBorder="1" applyAlignment="1">
      <alignment vertical="center" wrapText="1" shrinkToFit="1"/>
    </xf>
    <xf numFmtId="41" fontId="44" fillId="0" borderId="25" xfId="3" applyFont="1" applyFill="1" applyBorder="1" applyAlignment="1">
      <alignment vertical="center"/>
    </xf>
    <xf numFmtId="41" fontId="41" fillId="0" borderId="23" xfId="3" applyNumberFormat="1" applyFont="1" applyFill="1" applyBorder="1" applyAlignment="1">
      <alignment horizontal="right" vertical="center" shrinkToFit="1"/>
    </xf>
    <xf numFmtId="0" fontId="44" fillId="0" borderId="12" xfId="6" applyNumberFormat="1" applyFont="1" applyFill="1" applyBorder="1" applyAlignment="1">
      <alignment vertical="center" shrinkToFit="1"/>
    </xf>
    <xf numFmtId="41" fontId="44" fillId="0" borderId="24" xfId="3" applyNumberFormat="1" applyFont="1" applyFill="1" applyBorder="1" applyAlignment="1">
      <alignment horizontal="right" vertical="center" shrinkToFit="1"/>
    </xf>
    <xf numFmtId="41" fontId="44" fillId="0" borderId="24" xfId="3" applyFont="1" applyFill="1" applyBorder="1" applyAlignment="1">
      <alignment horizontal="left" vertical="center" shrinkToFit="1"/>
    </xf>
    <xf numFmtId="41" fontId="44" fillId="0" borderId="24" xfId="3" applyFont="1" applyFill="1" applyBorder="1" applyAlignment="1">
      <alignment vertical="center" shrinkToFit="1"/>
    </xf>
    <xf numFmtId="0" fontId="41" fillId="0" borderId="12" xfId="6" applyNumberFormat="1" applyFont="1" applyFill="1" applyBorder="1" applyAlignment="1">
      <alignment vertical="center" shrinkToFit="1"/>
    </xf>
    <xf numFmtId="41" fontId="41" fillId="42" borderId="25" xfId="3" applyNumberFormat="1" applyFont="1" applyFill="1" applyBorder="1" applyAlignment="1">
      <alignment horizontal="right" vertical="center" shrinkToFit="1"/>
    </xf>
    <xf numFmtId="0" fontId="44" fillId="0" borderId="12" xfId="6" applyNumberFormat="1" applyFont="1" applyFill="1" applyBorder="1" applyAlignment="1">
      <alignment vertical="center" wrapText="1" shrinkToFit="1"/>
    </xf>
    <xf numFmtId="41" fontId="44" fillId="0" borderId="26" xfId="3" applyFont="1" applyFill="1" applyBorder="1" applyAlignment="1">
      <alignment vertical="center"/>
    </xf>
    <xf numFmtId="41" fontId="41" fillId="0" borderId="25" xfId="3" applyFont="1" applyFill="1" applyBorder="1" applyAlignment="1">
      <alignment vertical="center"/>
    </xf>
    <xf numFmtId="41" fontId="41" fillId="0" borderId="25" xfId="3" applyNumberFormat="1" applyFont="1" applyFill="1" applyBorder="1" applyAlignment="1">
      <alignment horizontal="right" vertical="center" shrinkToFit="1"/>
    </xf>
    <xf numFmtId="41" fontId="41" fillId="0" borderId="25" xfId="3" applyFont="1" applyFill="1" applyBorder="1" applyAlignment="1">
      <alignment vertical="center" wrapText="1"/>
    </xf>
    <xf numFmtId="41" fontId="41" fillId="42" borderId="25" xfId="3" applyNumberFormat="1" applyFont="1" applyFill="1" applyBorder="1" applyAlignment="1">
      <alignment vertical="center" shrinkToFit="1"/>
    </xf>
    <xf numFmtId="0" fontId="41" fillId="0" borderId="12" xfId="6" applyNumberFormat="1" applyFont="1" applyFill="1" applyBorder="1" applyAlignment="1">
      <alignment vertical="center" wrapText="1" shrinkToFit="1"/>
    </xf>
    <xf numFmtId="178" fontId="44" fillId="0" borderId="23" xfId="3" applyNumberFormat="1" applyFont="1" applyFill="1" applyBorder="1" applyAlignment="1">
      <alignment horizontal="right" vertical="center" shrinkToFit="1"/>
    </xf>
    <xf numFmtId="41" fontId="41" fillId="0" borderId="25" xfId="3" applyNumberFormat="1" applyFont="1" applyFill="1" applyBorder="1" applyAlignment="1">
      <alignment vertical="center" shrinkToFit="1"/>
    </xf>
    <xf numFmtId="178" fontId="39" fillId="40" borderId="26" xfId="3" applyNumberFormat="1" applyFont="1" applyFill="1" applyBorder="1" applyAlignment="1">
      <alignment horizontal="center" vertical="center" shrinkToFit="1"/>
    </xf>
    <xf numFmtId="41" fontId="39" fillId="35" borderId="25" xfId="1" applyFont="1" applyFill="1" applyBorder="1" applyAlignment="1">
      <alignment vertical="center"/>
    </xf>
    <xf numFmtId="0" fontId="44" fillId="35" borderId="12" xfId="6" applyNumberFormat="1" applyFont="1" applyFill="1" applyBorder="1" applyAlignment="1">
      <alignment vertical="center" shrinkToFit="1"/>
    </xf>
    <xf numFmtId="41" fontId="44" fillId="42" borderId="25" xfId="3" applyNumberFormat="1" applyFont="1" applyFill="1" applyBorder="1" applyAlignment="1">
      <alignment horizontal="right" vertical="center" shrinkToFit="1"/>
    </xf>
    <xf numFmtId="41" fontId="44" fillId="0" borderId="25" xfId="3" applyNumberFormat="1" applyFont="1" applyFill="1" applyBorder="1" applyAlignment="1">
      <alignment vertical="center" shrinkToFit="1"/>
    </xf>
    <xf numFmtId="41" fontId="44" fillId="0" borderId="25" xfId="3" applyFont="1" applyFill="1" applyBorder="1" applyAlignment="1">
      <alignment horizontal="left" vertical="center"/>
    </xf>
    <xf numFmtId="41" fontId="44" fillId="42" borderId="25" xfId="3" applyNumberFormat="1" applyFont="1" applyFill="1" applyBorder="1" applyAlignment="1">
      <alignment vertical="center" shrinkToFit="1"/>
    </xf>
    <xf numFmtId="176" fontId="44" fillId="35" borderId="24" xfId="5" applyNumberFormat="1" applyFont="1" applyFill="1" applyBorder="1" applyAlignment="1">
      <alignment horizontal="right" vertical="center"/>
    </xf>
    <xf numFmtId="0" fontId="44" fillId="35" borderId="24" xfId="5" applyFont="1" applyFill="1" applyBorder="1" applyAlignment="1">
      <alignment horizontal="left" vertical="center"/>
    </xf>
    <xf numFmtId="0" fontId="44" fillId="35" borderId="24" xfId="5" applyNumberFormat="1" applyFont="1" applyFill="1" applyBorder="1" applyAlignment="1">
      <alignment horizontal="right" vertical="center"/>
    </xf>
    <xf numFmtId="0" fontId="44" fillId="35" borderId="24" xfId="5" applyFont="1" applyFill="1" applyBorder="1" applyAlignment="1">
      <alignment vertical="center"/>
    </xf>
    <xf numFmtId="9" fontId="43" fillId="0" borderId="12" xfId="6" applyNumberFormat="1" applyFont="1" applyFill="1" applyBorder="1" applyAlignment="1">
      <alignment vertical="center" shrinkToFit="1"/>
    </xf>
    <xf numFmtId="41" fontId="44" fillId="0" borderId="25" xfId="1" applyFont="1" applyFill="1" applyBorder="1" applyAlignment="1">
      <alignment vertical="center"/>
    </xf>
    <xf numFmtId="178" fontId="41" fillId="0" borderId="23" xfId="3" applyNumberFormat="1" applyFont="1" applyFill="1" applyBorder="1" applyAlignment="1">
      <alignment horizontal="right" vertical="center" shrinkToFit="1"/>
    </xf>
    <xf numFmtId="9" fontId="44" fillId="0" borderId="24" xfId="2" applyFont="1" applyFill="1" applyBorder="1" applyAlignment="1">
      <alignment horizontal="right" vertical="center"/>
    </xf>
    <xf numFmtId="41" fontId="44" fillId="0" borderId="24" xfId="3" applyFont="1" applyFill="1" applyBorder="1" applyAlignment="1">
      <alignment horizontal="left" vertical="center"/>
    </xf>
    <xf numFmtId="0" fontId="44" fillId="0" borderId="24" xfId="3" applyNumberFormat="1" applyFont="1" applyFill="1" applyBorder="1" applyAlignment="1">
      <alignment horizontal="right" vertical="center"/>
    </xf>
    <xf numFmtId="41" fontId="44" fillId="0" borderId="24" xfId="3" applyFont="1" applyFill="1" applyBorder="1" applyAlignment="1">
      <alignment vertical="center"/>
    </xf>
    <xf numFmtId="41" fontId="39" fillId="35" borderId="32" xfId="3" applyFont="1" applyFill="1" applyBorder="1" applyAlignment="1">
      <alignment horizontal="center" vertical="center" shrinkToFit="1"/>
    </xf>
    <xf numFmtId="178" fontId="39" fillId="35" borderId="33" xfId="3" applyNumberFormat="1" applyFont="1" applyFill="1" applyBorder="1" applyAlignment="1">
      <alignment horizontal="center" vertical="center" shrinkToFit="1"/>
    </xf>
    <xf numFmtId="178" fontId="39" fillId="35" borderId="34" xfId="3" applyNumberFormat="1" applyFont="1" applyFill="1" applyBorder="1" applyAlignment="1">
      <alignment horizontal="center" vertical="center" shrinkToFit="1"/>
    </xf>
    <xf numFmtId="176" fontId="44" fillId="35" borderId="32" xfId="5" applyNumberFormat="1" applyFont="1" applyFill="1" applyBorder="1" applyAlignment="1">
      <alignment horizontal="right" vertical="center"/>
    </xf>
    <xf numFmtId="0" fontId="44" fillId="35" borderId="32" xfId="5" applyFont="1" applyFill="1" applyBorder="1" applyAlignment="1">
      <alignment horizontal="left" vertical="center"/>
    </xf>
    <xf numFmtId="0" fontId="44" fillId="35" borderId="32" xfId="5" applyNumberFormat="1" applyFont="1" applyFill="1" applyBorder="1" applyAlignment="1">
      <alignment horizontal="right" vertical="center"/>
    </xf>
    <xf numFmtId="0" fontId="44" fillId="35" borderId="32" xfId="5" applyFont="1" applyFill="1" applyBorder="1" applyAlignment="1">
      <alignment vertical="center"/>
    </xf>
    <xf numFmtId="41" fontId="39" fillId="35" borderId="35" xfId="1" applyFont="1" applyFill="1" applyBorder="1" applyAlignment="1">
      <alignment vertical="center"/>
    </xf>
    <xf numFmtId="0" fontId="44" fillId="35" borderId="14" xfId="6" applyNumberFormat="1" applyFont="1" applyFill="1" applyBorder="1" applyAlignment="1">
      <alignment vertical="center" shrinkToFit="1"/>
    </xf>
    <xf numFmtId="0" fontId="39" fillId="0" borderId="0" xfId="6" applyFont="1" applyFill="1" applyBorder="1" applyAlignment="1">
      <alignment vertical="center" shrinkToFit="1"/>
    </xf>
    <xf numFmtId="0" fontId="44" fillId="0" borderId="0" xfId="5" applyFont="1" applyFill="1" applyBorder="1" applyAlignment="1">
      <alignment vertical="center"/>
    </xf>
    <xf numFmtId="0" fontId="44" fillId="0" borderId="0" xfId="5" applyNumberFormat="1" applyFont="1" applyFill="1" applyBorder="1" applyAlignment="1">
      <alignment horizontal="right" vertical="center"/>
    </xf>
    <xf numFmtId="0" fontId="44" fillId="0" borderId="0" xfId="5" applyFont="1" applyFill="1" applyBorder="1" applyAlignment="1">
      <alignment horizontal="left" vertical="center"/>
    </xf>
    <xf numFmtId="0" fontId="39" fillId="0" borderId="0" xfId="5" applyNumberFormat="1" applyFont="1" applyFill="1" applyBorder="1" applyAlignment="1">
      <alignment horizontal="right" vertical="center"/>
    </xf>
    <xf numFmtId="41" fontId="44" fillId="0" borderId="0" xfId="1" applyFont="1" applyFill="1" applyBorder="1" applyAlignment="1">
      <alignment vertical="center"/>
    </xf>
    <xf numFmtId="0" fontId="44" fillId="0" borderId="0" xfId="5" applyNumberFormat="1" applyFont="1" applyFill="1" applyBorder="1" applyAlignment="1">
      <alignment vertical="center"/>
    </xf>
    <xf numFmtId="0" fontId="39" fillId="36" borderId="36" xfId="4" applyFont="1" applyFill="1" applyBorder="1" applyAlignment="1">
      <alignment horizontal="center" vertical="center"/>
    </xf>
    <xf numFmtId="41" fontId="39" fillId="36" borderId="39" xfId="1" applyFont="1" applyFill="1" applyBorder="1" applyAlignment="1">
      <alignment horizontal="right" vertical="center"/>
    </xf>
    <xf numFmtId="178" fontId="44" fillId="0" borderId="39" xfId="5" applyNumberFormat="1" applyFont="1" applyFill="1" applyBorder="1" applyAlignment="1">
      <alignment vertical="center"/>
    </xf>
    <xf numFmtId="0" fontId="39" fillId="0" borderId="0" xfId="4" applyFont="1" applyBorder="1" applyAlignment="1">
      <alignment vertical="center"/>
    </xf>
    <xf numFmtId="0" fontId="44" fillId="0" borderId="0" xfId="4" applyFont="1" applyBorder="1" applyAlignment="1">
      <alignment vertical="center"/>
    </xf>
    <xf numFmtId="0" fontId="39" fillId="36" borderId="40" xfId="4" applyFont="1" applyFill="1" applyBorder="1" applyAlignment="1">
      <alignment horizontal="center" vertical="center"/>
    </xf>
    <xf numFmtId="41" fontId="39" fillId="36" borderId="43" xfId="1" applyFont="1" applyFill="1" applyBorder="1">
      <alignment vertical="center"/>
    </xf>
    <xf numFmtId="0" fontId="44" fillId="0" borderId="43" xfId="6" applyNumberFormat="1" applyFont="1" applyFill="1" applyBorder="1" applyAlignment="1">
      <alignment vertical="center" shrinkToFit="1"/>
    </xf>
    <xf numFmtId="0" fontId="39" fillId="36" borderId="44" xfId="4" applyFont="1" applyFill="1" applyBorder="1" applyAlignment="1">
      <alignment horizontal="center" vertical="center"/>
    </xf>
    <xf numFmtId="41" fontId="50" fillId="38" borderId="47" xfId="1" applyFont="1" applyFill="1" applyBorder="1">
      <alignment vertical="center"/>
    </xf>
    <xf numFmtId="0" fontId="44" fillId="0" borderId="47" xfId="5" applyNumberFormat="1" applyFont="1" applyFill="1" applyBorder="1" applyAlignment="1">
      <alignment vertical="center"/>
    </xf>
    <xf numFmtId="0" fontId="44" fillId="0" borderId="0" xfId="4" applyNumberFormat="1" applyFont="1" applyAlignment="1">
      <alignment horizontal="right" vertical="center"/>
    </xf>
    <xf numFmtId="0" fontId="44" fillId="0" borderId="0" xfId="4" applyFont="1" applyAlignment="1">
      <alignment horizontal="left" vertical="center"/>
    </xf>
    <xf numFmtId="0" fontId="39" fillId="0" borderId="0" xfId="4" applyNumberFormat="1" applyFont="1" applyAlignment="1">
      <alignment horizontal="right" vertical="center"/>
    </xf>
    <xf numFmtId="41" fontId="48" fillId="0" borderId="0" xfId="1" applyFont="1">
      <alignment vertical="center"/>
    </xf>
    <xf numFmtId="0" fontId="43" fillId="0" borderId="0" xfId="5" applyNumberFormat="1" applyFont="1" applyFill="1" applyBorder="1" applyAlignment="1">
      <alignment vertical="center"/>
    </xf>
    <xf numFmtId="0" fontId="44" fillId="0" borderId="0" xfId="4" applyFont="1" applyAlignment="1">
      <alignment vertical="center"/>
    </xf>
    <xf numFmtId="0" fontId="39" fillId="39" borderId="48" xfId="4" applyFont="1" applyFill="1" applyBorder="1" applyAlignment="1">
      <alignment horizontal="center" vertical="center"/>
    </xf>
    <xf numFmtId="41" fontId="39" fillId="39" borderId="48" xfId="1" applyFont="1" applyFill="1" applyBorder="1" applyAlignment="1">
      <alignment horizontal="center" vertical="center"/>
    </xf>
    <xf numFmtId="0" fontId="44" fillId="39" borderId="0" xfId="4" applyFont="1" applyFill="1">
      <alignment vertical="center"/>
    </xf>
    <xf numFmtId="41" fontId="44" fillId="39" borderId="49" xfId="1" applyFont="1" applyFill="1" applyBorder="1" applyAlignment="1">
      <alignment horizontal="center" vertical="center"/>
    </xf>
    <xf numFmtId="41" fontId="44" fillId="39" borderId="0" xfId="1" applyFont="1" applyFill="1" applyBorder="1" applyAlignment="1">
      <alignment horizontal="center" vertical="center"/>
    </xf>
    <xf numFmtId="0" fontId="44" fillId="39" borderId="48" xfId="4" applyFont="1" applyFill="1" applyBorder="1">
      <alignment vertical="center"/>
    </xf>
    <xf numFmtId="41" fontId="44" fillId="39" borderId="0" xfId="1" applyFont="1" applyFill="1" applyAlignment="1">
      <alignment horizontal="center" vertical="center"/>
    </xf>
    <xf numFmtId="0" fontId="39" fillId="39" borderId="0" xfId="4" applyFont="1" applyFill="1" applyAlignment="1">
      <alignment horizontal="center" vertical="center"/>
    </xf>
    <xf numFmtId="41" fontId="50" fillId="38" borderId="0" xfId="1" applyFont="1" applyFill="1" applyAlignment="1">
      <alignment horizontal="center" vertical="center"/>
    </xf>
    <xf numFmtId="0" fontId="51" fillId="0" borderId="0" xfId="4" applyFont="1">
      <alignment vertical="center"/>
    </xf>
    <xf numFmtId="0" fontId="52" fillId="0" borderId="0" xfId="4" applyFont="1">
      <alignment vertical="center"/>
    </xf>
    <xf numFmtId="0" fontId="52" fillId="0" borderId="0" xfId="4" applyNumberFormat="1" applyFont="1" applyAlignment="1">
      <alignment horizontal="right" vertical="center"/>
    </xf>
    <xf numFmtId="0" fontId="52" fillId="0" borderId="0" xfId="4" applyFont="1" applyAlignment="1">
      <alignment vertical="center"/>
    </xf>
    <xf numFmtId="41" fontId="52" fillId="0" borderId="0" xfId="1" applyFont="1">
      <alignment vertical="center"/>
    </xf>
    <xf numFmtId="0" fontId="52" fillId="0" borderId="0" xfId="4" applyNumberFormat="1" applyFont="1">
      <alignment vertical="center"/>
    </xf>
    <xf numFmtId="0" fontId="52" fillId="0" borderId="0" xfId="4" applyFont="1" applyAlignment="1">
      <alignment horizontal="left" vertical="center"/>
    </xf>
    <xf numFmtId="0" fontId="53" fillId="0" borderId="0" xfId="4" applyNumberFormat="1" applyFont="1" applyAlignment="1">
      <alignment horizontal="right" vertical="center"/>
    </xf>
    <xf numFmtId="41" fontId="44" fillId="42" borderId="23" xfId="3" applyNumberFormat="1" applyFont="1" applyFill="1" applyBorder="1" applyAlignment="1">
      <alignment horizontal="right" vertical="center" shrinkToFit="1"/>
    </xf>
    <xf numFmtId="9" fontId="44" fillId="42" borderId="24" xfId="2" applyFont="1" applyFill="1" applyBorder="1" applyAlignment="1">
      <alignment horizontal="center" vertical="center" shrinkToFit="1"/>
    </xf>
    <xf numFmtId="41" fontId="44" fillId="0" borderId="23" xfId="3" quotePrefix="1" applyNumberFormat="1" applyFont="1" applyFill="1" applyBorder="1" applyAlignment="1">
      <alignment horizontal="right" vertical="center" shrinkToFit="1"/>
    </xf>
    <xf numFmtId="0" fontId="44" fillId="0" borderId="12" xfId="6" quotePrefix="1" applyNumberFormat="1" applyFont="1" applyFill="1" applyBorder="1" applyAlignment="1">
      <alignment vertical="center" wrapText="1" shrinkToFit="1"/>
    </xf>
    <xf numFmtId="0" fontId="49" fillId="0" borderId="12" xfId="6" applyNumberFormat="1" applyFont="1" applyFill="1" applyBorder="1" applyAlignment="1">
      <alignment vertical="center" wrapText="1" shrinkToFit="1"/>
    </xf>
    <xf numFmtId="41" fontId="41" fillId="0" borderId="25" xfId="1" applyNumberFormat="1" applyFont="1" applyFill="1" applyBorder="1" applyAlignment="1">
      <alignment horizontal="right" vertical="center" shrinkToFit="1"/>
    </xf>
    <xf numFmtId="41" fontId="44" fillId="0" borderId="29" xfId="3" applyFont="1" applyFill="1" applyBorder="1" applyAlignment="1">
      <alignment horizontal="center" vertical="center"/>
    </xf>
    <xf numFmtId="0" fontId="44" fillId="0" borderId="24" xfId="4" applyFont="1" applyBorder="1" applyAlignment="1">
      <alignment horizontal="center" vertical="center"/>
    </xf>
    <xf numFmtId="41" fontId="44" fillId="0" borderId="30" xfId="3" applyFont="1" applyFill="1" applyBorder="1" applyAlignment="1">
      <alignment horizontal="center" vertical="center"/>
    </xf>
    <xf numFmtId="41" fontId="44" fillId="0" borderId="29" xfId="3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vertical="center" wrapText="1" shrinkToFit="1"/>
    </xf>
    <xf numFmtId="0" fontId="39" fillId="42" borderId="0" xfId="5" applyFont="1" applyFill="1" applyAlignment="1">
      <alignment horizontal="left" vertical="center"/>
    </xf>
    <xf numFmtId="0" fontId="44" fillId="42" borderId="0" xfId="5" applyFont="1" applyFill="1" applyAlignment="1">
      <alignment horizontal="left" vertical="center"/>
    </xf>
    <xf numFmtId="41" fontId="44" fillId="42" borderId="0" xfId="1" applyFont="1" applyFill="1" applyAlignment="1">
      <alignment vertical="center" shrinkToFit="1"/>
    </xf>
    <xf numFmtId="0" fontId="44" fillId="42" borderId="0" xfId="4" applyFont="1" applyFill="1">
      <alignment vertical="center"/>
    </xf>
    <xf numFmtId="0" fontId="39" fillId="0" borderId="63" xfId="5" applyFont="1" applyFill="1" applyBorder="1" applyAlignment="1">
      <alignment horizontal="left" vertical="center"/>
    </xf>
    <xf numFmtId="0" fontId="44" fillId="0" borderId="63" xfId="5" applyFont="1" applyFill="1" applyBorder="1" applyAlignment="1">
      <alignment horizontal="left" vertical="center"/>
    </xf>
    <xf numFmtId="41" fontId="46" fillId="37" borderId="0" xfId="6" applyNumberFormat="1" applyFont="1" applyFill="1" applyBorder="1" applyAlignment="1">
      <alignment horizontal="center" vertical="center"/>
    </xf>
    <xf numFmtId="41" fontId="46" fillId="42" borderId="0" xfId="6" applyNumberFormat="1" applyFont="1" applyFill="1" applyBorder="1" applyAlignment="1">
      <alignment horizontal="center" vertical="center"/>
    </xf>
    <xf numFmtId="0" fontId="54" fillId="43" borderId="11" xfId="6" applyFont="1" applyFill="1" applyBorder="1" applyAlignment="1">
      <alignment horizontal="center" vertical="center" shrinkToFit="1"/>
    </xf>
    <xf numFmtId="41" fontId="39" fillId="43" borderId="12" xfId="1" applyFont="1" applyFill="1" applyBorder="1" applyAlignment="1">
      <alignment horizontal="center" vertical="center" wrapText="1"/>
    </xf>
    <xf numFmtId="41" fontId="44" fillId="0" borderId="24" xfId="3" applyFont="1" applyFill="1" applyBorder="1" applyAlignment="1">
      <alignment horizontal="center" vertical="center" wrapText="1"/>
    </xf>
    <xf numFmtId="41" fontId="41" fillId="43" borderId="12" xfId="1" applyFont="1" applyFill="1" applyBorder="1" applyAlignment="1">
      <alignment horizontal="right" vertical="center" shrinkToFit="1"/>
    </xf>
    <xf numFmtId="41" fontId="41" fillId="43" borderId="65" xfId="1" applyFont="1" applyFill="1" applyBorder="1" applyAlignment="1">
      <alignment horizontal="right" vertical="center" shrinkToFit="1"/>
    </xf>
    <xf numFmtId="0" fontId="44" fillId="44" borderId="12" xfId="6" applyNumberFormat="1" applyFont="1" applyFill="1" applyBorder="1" applyAlignment="1">
      <alignment vertical="center" wrapText="1" shrinkToFit="1"/>
    </xf>
    <xf numFmtId="41" fontId="44" fillId="0" borderId="66" xfId="3" applyFont="1" applyFill="1" applyBorder="1" applyAlignment="1">
      <alignment vertical="center" wrapText="1"/>
    </xf>
    <xf numFmtId="41" fontId="44" fillId="0" borderId="26" xfId="3" applyFont="1" applyFill="1" applyBorder="1" applyAlignment="1">
      <alignment vertical="center" wrapText="1"/>
    </xf>
    <xf numFmtId="41" fontId="50" fillId="37" borderId="25" xfId="1" applyFont="1" applyFill="1" applyBorder="1" applyAlignment="1">
      <alignment vertical="center"/>
    </xf>
    <xf numFmtId="41" fontId="50" fillId="43" borderId="12" xfId="1" applyFont="1" applyFill="1" applyBorder="1" applyAlignment="1">
      <alignment vertical="center"/>
    </xf>
    <xf numFmtId="43" fontId="41" fillId="43" borderId="12" xfId="1" applyNumberFormat="1" applyFont="1" applyFill="1" applyBorder="1" applyAlignment="1">
      <alignment horizontal="right" vertical="center" shrinkToFit="1"/>
    </xf>
    <xf numFmtId="41" fontId="41" fillId="43" borderId="12" xfId="3" applyNumberFormat="1" applyFont="1" applyFill="1" applyBorder="1" applyAlignment="1">
      <alignment horizontal="right" vertical="center" shrinkToFit="1"/>
    </xf>
    <xf numFmtId="41" fontId="41" fillId="0" borderId="26" xfId="3" applyFont="1" applyFill="1" applyBorder="1" applyAlignment="1">
      <alignment vertical="center"/>
    </xf>
    <xf numFmtId="0" fontId="55" fillId="0" borderId="12" xfId="6" applyNumberFormat="1" applyFont="1" applyFill="1" applyBorder="1" applyAlignment="1">
      <alignment vertical="center" wrapText="1" shrinkToFit="1"/>
    </xf>
    <xf numFmtId="0" fontId="56" fillId="0" borderId="12" xfId="6" applyNumberFormat="1" applyFont="1" applyFill="1" applyBorder="1" applyAlignment="1">
      <alignment vertical="center" wrapText="1" shrinkToFit="1"/>
    </xf>
    <xf numFmtId="41" fontId="41" fillId="43" borderId="12" xfId="3" applyNumberFormat="1" applyFont="1" applyFill="1" applyBorder="1" applyAlignment="1">
      <alignment vertical="center" shrinkToFit="1"/>
    </xf>
    <xf numFmtId="176" fontId="44" fillId="0" borderId="24" xfId="3" applyNumberFormat="1" applyFont="1" applyFill="1" applyBorder="1" applyAlignment="1">
      <alignment horizontal="right" vertical="center"/>
    </xf>
    <xf numFmtId="0" fontId="54" fillId="0" borderId="12" xfId="6" applyNumberFormat="1" applyFont="1" applyFill="1" applyBorder="1" applyAlignment="1">
      <alignment vertical="center" wrapText="1" shrinkToFit="1"/>
    </xf>
    <xf numFmtId="41" fontId="44" fillId="43" borderId="12" xfId="3" applyNumberFormat="1" applyFont="1" applyFill="1" applyBorder="1" applyAlignment="1">
      <alignment vertical="center" shrinkToFit="1"/>
    </xf>
    <xf numFmtId="41" fontId="42" fillId="37" borderId="25" xfId="3" applyNumberFormat="1" applyFont="1" applyFill="1" applyBorder="1" applyAlignment="1">
      <alignment vertical="center" shrinkToFit="1"/>
    </xf>
    <xf numFmtId="41" fontId="42" fillId="43" borderId="12" xfId="3" applyNumberFormat="1" applyFont="1" applyFill="1" applyBorder="1" applyAlignment="1">
      <alignment vertical="center" shrinkToFit="1"/>
    </xf>
    <xf numFmtId="41" fontId="39" fillId="43" borderId="12" xfId="1" applyFont="1" applyFill="1" applyBorder="1" applyAlignment="1">
      <alignment vertical="center"/>
    </xf>
    <xf numFmtId="41" fontId="44" fillId="42" borderId="22" xfId="3" applyFont="1" applyFill="1" applyBorder="1" applyAlignment="1">
      <alignment horizontal="left" vertical="center" wrapText="1"/>
    </xf>
    <xf numFmtId="41" fontId="41" fillId="42" borderId="20" xfId="3" applyNumberFormat="1" applyFont="1" applyFill="1" applyBorder="1" applyAlignment="1">
      <alignment horizontal="right" vertical="center" shrinkToFit="1"/>
    </xf>
    <xf numFmtId="41" fontId="41" fillId="42" borderId="21" xfId="3" applyNumberFormat="1" applyFont="1" applyFill="1" applyBorder="1" applyAlignment="1">
      <alignment horizontal="right" vertical="center" shrinkToFit="1"/>
    </xf>
    <xf numFmtId="41" fontId="41" fillId="42" borderId="61" xfId="3" applyNumberFormat="1" applyFont="1" applyFill="1" applyBorder="1" applyAlignment="1">
      <alignment horizontal="right" vertical="center" shrinkToFit="1"/>
    </xf>
    <xf numFmtId="41" fontId="41" fillId="42" borderId="23" xfId="3" applyNumberFormat="1" applyFont="1" applyFill="1" applyBorder="1" applyAlignment="1">
      <alignment horizontal="right" vertical="center" shrinkToFit="1"/>
    </xf>
    <xf numFmtId="41" fontId="41" fillId="42" borderId="24" xfId="3" applyNumberFormat="1" applyFont="1" applyFill="1" applyBorder="1" applyAlignment="1">
      <alignment horizontal="right" vertical="center" shrinkToFit="1"/>
    </xf>
    <xf numFmtId="0" fontId="44" fillId="42" borderId="12" xfId="6" applyNumberFormat="1" applyFont="1" applyFill="1" applyBorder="1" applyAlignment="1">
      <alignment vertical="center" wrapText="1" shrinkToFit="1"/>
    </xf>
    <xf numFmtId="41" fontId="44" fillId="42" borderId="26" xfId="3" applyFont="1" applyFill="1" applyBorder="1" applyAlignment="1">
      <alignment horizontal="left" vertical="center" wrapText="1"/>
    </xf>
    <xf numFmtId="41" fontId="41" fillId="43" borderId="65" xfId="3" applyNumberFormat="1" applyFont="1" applyFill="1" applyBorder="1" applyAlignment="1">
      <alignment horizontal="right" vertical="center" shrinkToFit="1"/>
    </xf>
    <xf numFmtId="0" fontId="57" fillId="0" borderId="12" xfId="6" applyNumberFormat="1" applyFont="1" applyFill="1" applyBorder="1" applyAlignment="1">
      <alignment vertical="center" wrapText="1" shrinkToFit="1"/>
    </xf>
    <xf numFmtId="41" fontId="44" fillId="43" borderId="12" xfId="3" applyNumberFormat="1" applyFont="1" applyFill="1" applyBorder="1" applyAlignment="1">
      <alignment horizontal="right" vertical="center" shrinkToFit="1"/>
    </xf>
    <xf numFmtId="41" fontId="47" fillId="42" borderId="25" xfId="3" applyNumberFormat="1" applyFont="1" applyFill="1" applyBorder="1" applyAlignment="1">
      <alignment vertical="center" shrinkToFit="1"/>
    </xf>
    <xf numFmtId="41" fontId="47" fillId="43" borderId="12" xfId="3" applyNumberFormat="1" applyFont="1" applyFill="1" applyBorder="1" applyAlignment="1">
      <alignment vertical="center" shrinkToFit="1"/>
    </xf>
    <xf numFmtId="179" fontId="44" fillId="0" borderId="25" xfId="3" applyNumberFormat="1" applyFont="1" applyFill="1" applyBorder="1" applyAlignment="1">
      <alignment vertical="center" shrinkToFit="1"/>
    </xf>
    <xf numFmtId="179" fontId="44" fillId="43" borderId="12" xfId="3" applyNumberFormat="1" applyFont="1" applyFill="1" applyBorder="1" applyAlignment="1">
      <alignment vertical="center" shrinkToFit="1"/>
    </xf>
    <xf numFmtId="41" fontId="44" fillId="35" borderId="12" xfId="1" applyFont="1" applyFill="1" applyBorder="1" applyAlignment="1">
      <alignment horizontal="left" vertical="center" shrinkToFit="1"/>
    </xf>
    <xf numFmtId="0" fontId="44" fillId="0" borderId="24" xfId="4" applyFont="1" applyFill="1" applyBorder="1" applyAlignment="1">
      <alignment horizontal="center" vertical="center"/>
    </xf>
    <xf numFmtId="176" fontId="41" fillId="0" borderId="24" xfId="3" applyNumberFormat="1" applyFont="1" applyFill="1" applyBorder="1" applyAlignment="1">
      <alignment horizontal="right" vertical="center"/>
    </xf>
    <xf numFmtId="41" fontId="44" fillId="43" borderId="12" xfId="1" applyFont="1" applyFill="1" applyBorder="1" applyAlignment="1">
      <alignment vertical="center"/>
    </xf>
    <xf numFmtId="41" fontId="44" fillId="43" borderId="62" xfId="3" applyNumberFormat="1" applyFont="1" applyFill="1" applyBorder="1" applyAlignment="1">
      <alignment vertical="center" shrinkToFit="1"/>
    </xf>
    <xf numFmtId="0" fontId="58" fillId="0" borderId="62" xfId="6" applyNumberFormat="1" applyFont="1" applyFill="1" applyBorder="1" applyAlignment="1">
      <alignment vertical="center" wrapText="1" shrinkToFit="1"/>
    </xf>
    <xf numFmtId="41" fontId="39" fillId="43" borderId="14" xfId="1" applyFont="1" applyFill="1" applyBorder="1" applyAlignment="1">
      <alignment vertical="center"/>
    </xf>
    <xf numFmtId="41" fontId="39" fillId="43" borderId="39" xfId="1" applyFont="1" applyFill="1" applyBorder="1" applyAlignment="1">
      <alignment horizontal="right" vertical="center"/>
    </xf>
    <xf numFmtId="41" fontId="39" fillId="43" borderId="43" xfId="1" applyFont="1" applyFill="1" applyBorder="1">
      <alignment vertical="center"/>
    </xf>
    <xf numFmtId="41" fontId="50" fillId="43" borderId="47" xfId="1" applyFont="1" applyFill="1" applyBorder="1">
      <alignment vertical="center"/>
    </xf>
    <xf numFmtId="10" fontId="44" fillId="0" borderId="0" xfId="2" applyNumberFormat="1" applyFont="1">
      <alignment vertical="center"/>
    </xf>
    <xf numFmtId="0" fontId="44" fillId="0" borderId="0" xfId="4" applyNumberFormat="1" applyFont="1">
      <alignment vertical="center"/>
    </xf>
    <xf numFmtId="41" fontId="39" fillId="42" borderId="0" xfId="1" applyFont="1" applyFill="1" applyBorder="1" applyAlignment="1">
      <alignment horizontal="center" vertical="center"/>
    </xf>
    <xf numFmtId="176" fontId="39" fillId="0" borderId="0" xfId="4" applyNumberFormat="1" applyFont="1" applyFill="1" applyBorder="1" applyAlignment="1">
      <alignment horizontal="right" vertical="center"/>
    </xf>
    <xf numFmtId="41" fontId="44" fillId="42" borderId="0" xfId="1" applyFont="1" applyFill="1" applyBorder="1" applyAlignment="1">
      <alignment horizontal="center" vertical="center"/>
    </xf>
    <xf numFmtId="41" fontId="44" fillId="0" borderId="0" xfId="8" applyFont="1" applyFill="1" applyBorder="1">
      <alignment vertical="center"/>
    </xf>
    <xf numFmtId="41" fontId="44" fillId="42" borderId="0" xfId="1" applyFont="1" applyFill="1" applyAlignment="1">
      <alignment horizontal="center" vertical="center"/>
    </xf>
    <xf numFmtId="41" fontId="50" fillId="42" borderId="0" xfId="1" applyFont="1" applyFill="1" applyAlignment="1">
      <alignment horizontal="center" vertical="center"/>
    </xf>
    <xf numFmtId="41" fontId="59" fillId="0" borderId="0" xfId="8" applyFont="1" applyFill="1" applyBorder="1">
      <alignment vertical="center"/>
    </xf>
    <xf numFmtId="179" fontId="41" fillId="0" borderId="25" xfId="1" applyNumberFormat="1" applyFont="1" applyFill="1" applyBorder="1" applyAlignment="1">
      <alignment horizontal="right" vertical="center" shrinkToFit="1"/>
    </xf>
    <xf numFmtId="41" fontId="44" fillId="0" borderId="60" xfId="3" applyFont="1" applyFill="1" applyBorder="1" applyAlignment="1">
      <alignment horizontal="left" vertical="center"/>
    </xf>
    <xf numFmtId="41" fontId="39" fillId="35" borderId="29" xfId="3" applyFont="1" applyFill="1" applyBorder="1" applyAlignment="1">
      <alignment horizontal="center" vertical="center" shrinkToFit="1"/>
    </xf>
    <xf numFmtId="178" fontId="41" fillId="45" borderId="23" xfId="3" applyNumberFormat="1" applyFont="1" applyFill="1" applyBorder="1" applyAlignment="1">
      <alignment horizontal="right" vertical="center" shrinkToFit="1"/>
    </xf>
    <xf numFmtId="0" fontId="41" fillId="0" borderId="12" xfId="6" applyNumberFormat="1" applyFont="1" applyFill="1" applyBorder="1" applyAlignment="1">
      <alignment horizontal="left" vertical="center" wrapText="1" shrinkToFit="1"/>
    </xf>
    <xf numFmtId="41" fontId="44" fillId="0" borderId="29" xfId="3" applyFont="1" applyFill="1" applyBorder="1" applyAlignment="1">
      <alignment horizontal="center" vertical="center"/>
    </xf>
    <xf numFmtId="41" fontId="44" fillId="0" borderId="30" xfId="3" applyFont="1" applyFill="1" applyBorder="1" applyAlignment="1">
      <alignment horizontal="center" vertical="center"/>
    </xf>
    <xf numFmtId="0" fontId="44" fillId="0" borderId="24" xfId="4" applyFont="1" applyBorder="1" applyAlignment="1">
      <alignment horizontal="center" vertical="center"/>
    </xf>
    <xf numFmtId="41" fontId="44" fillId="0" borderId="24" xfId="3" applyFont="1" applyFill="1" applyBorder="1" applyAlignment="1">
      <alignment horizontal="center" vertical="center" wrapText="1"/>
    </xf>
    <xf numFmtId="41" fontId="44" fillId="44" borderId="25" xfId="3" applyFont="1" applyFill="1" applyBorder="1" applyAlignment="1">
      <alignment vertical="center" wrapText="1"/>
    </xf>
    <xf numFmtId="0" fontId="44" fillId="0" borderId="67" xfId="6" applyFont="1" applyFill="1" applyBorder="1" applyAlignment="1">
      <alignment horizontal="left" vertical="center"/>
    </xf>
    <xf numFmtId="0" fontId="39" fillId="0" borderId="67" xfId="6" applyNumberFormat="1" applyFont="1" applyFill="1" applyBorder="1" applyAlignment="1">
      <alignment horizontal="right" vertical="center"/>
    </xf>
    <xf numFmtId="0" fontId="40" fillId="0" borderId="68" xfId="0" applyFont="1" applyFill="1" applyBorder="1" applyAlignment="1">
      <alignment horizontal="center" vertical="center"/>
    </xf>
    <xf numFmtId="0" fontId="41" fillId="0" borderId="59" xfId="0" applyFont="1" applyFill="1" applyBorder="1" applyAlignment="1">
      <alignment horizontal="center" vertical="center" wrapText="1" shrinkToFit="1"/>
    </xf>
    <xf numFmtId="0" fontId="41" fillId="0" borderId="69" xfId="0" applyFont="1" applyFill="1" applyBorder="1" applyAlignment="1">
      <alignment horizontal="center" vertical="center" wrapText="1" shrinkToFit="1"/>
    </xf>
    <xf numFmtId="0" fontId="45" fillId="35" borderId="12" xfId="6" applyNumberFormat="1" applyFont="1" applyFill="1" applyBorder="1" applyAlignment="1">
      <alignment vertical="center" wrapText="1" shrinkToFit="1"/>
    </xf>
    <xf numFmtId="0" fontId="41" fillId="35" borderId="12" xfId="6" applyNumberFormat="1" applyFont="1" applyFill="1" applyBorder="1" applyAlignment="1">
      <alignment vertical="center" shrinkToFit="1"/>
    </xf>
    <xf numFmtId="177" fontId="61" fillId="33" borderId="13" xfId="5" applyNumberFormat="1" applyFont="1" applyFill="1" applyBorder="1">
      <alignment vertical="center"/>
    </xf>
    <xf numFmtId="0" fontId="47" fillId="0" borderId="12" xfId="6" applyNumberFormat="1" applyFont="1" applyFill="1" applyBorder="1" applyAlignment="1">
      <alignment vertical="center" wrapText="1" shrinkToFit="1"/>
    </xf>
    <xf numFmtId="0" fontId="44" fillId="0" borderId="24" xfId="4" applyFont="1" applyBorder="1" applyAlignment="1">
      <alignment horizontal="center" vertical="center" wrapText="1"/>
    </xf>
    <xf numFmtId="41" fontId="47" fillId="44" borderId="25" xfId="3" applyFont="1" applyFill="1" applyBorder="1" applyAlignment="1">
      <alignment vertical="center" wrapText="1"/>
    </xf>
    <xf numFmtId="41" fontId="47" fillId="0" borderId="24" xfId="3" applyFont="1" applyBorder="1" applyAlignment="1">
      <alignment horizontal="right" vertical="center" shrinkToFit="1"/>
    </xf>
    <xf numFmtId="41" fontId="47" fillId="0" borderId="24" xfId="3" applyFont="1" applyBorder="1" applyAlignment="1">
      <alignment horizontal="left" vertical="center" shrinkToFit="1"/>
    </xf>
    <xf numFmtId="41" fontId="44" fillId="0" borderId="23" xfId="3" applyFont="1" applyBorder="1" applyAlignment="1">
      <alignment horizontal="right" vertical="center" shrinkToFit="1"/>
    </xf>
    <xf numFmtId="41" fontId="44" fillId="0" borderId="24" xfId="3" applyFont="1" applyBorder="1" applyAlignment="1">
      <alignment horizontal="right" vertical="center" shrinkToFit="1"/>
    </xf>
    <xf numFmtId="41" fontId="44" fillId="0" borderId="24" xfId="3" applyFont="1" applyBorder="1" applyAlignment="1">
      <alignment horizontal="left" vertical="center" shrinkToFit="1"/>
    </xf>
    <xf numFmtId="0" fontId="44" fillId="0" borderId="24" xfId="3" applyNumberFormat="1" applyFont="1" applyBorder="1" applyAlignment="1">
      <alignment horizontal="right" vertical="center"/>
    </xf>
    <xf numFmtId="41" fontId="44" fillId="0" borderId="24" xfId="3" applyFont="1" applyBorder="1" applyAlignment="1">
      <alignment vertical="center" shrinkToFit="1"/>
    </xf>
    <xf numFmtId="41" fontId="44" fillId="0" borderId="25" xfId="3" applyFont="1" applyBorder="1" applyAlignment="1">
      <alignment vertical="center" shrinkToFit="1"/>
    </xf>
    <xf numFmtId="41" fontId="44" fillId="43" borderId="12" xfId="3" applyFont="1" applyFill="1" applyBorder="1" applyAlignment="1">
      <alignment vertical="center" shrinkToFit="1"/>
    </xf>
    <xf numFmtId="0" fontId="41" fillId="0" borderId="12" xfId="6" applyFont="1" applyBorder="1" applyAlignment="1">
      <alignment vertical="center" wrapText="1" shrinkToFit="1"/>
    </xf>
    <xf numFmtId="0" fontId="47" fillId="0" borderId="24" xfId="4" applyFont="1" applyBorder="1" applyAlignment="1">
      <alignment horizontal="center" vertical="center"/>
    </xf>
    <xf numFmtId="41" fontId="47" fillId="44" borderId="25" xfId="3" applyFont="1" applyFill="1" applyBorder="1">
      <alignment vertical="center"/>
    </xf>
    <xf numFmtId="176" fontId="44" fillId="39" borderId="48" xfId="8" applyNumberFormat="1" applyFont="1" applyFill="1" applyBorder="1" applyAlignment="1">
      <alignment horizontal="right" vertical="center"/>
    </xf>
    <xf numFmtId="41" fontId="44" fillId="39" borderId="48" xfId="8" applyFont="1" applyFill="1" applyBorder="1" applyAlignment="1">
      <alignment horizontal="center" vertical="center"/>
    </xf>
    <xf numFmtId="176" fontId="39" fillId="39" borderId="49" xfId="4" applyNumberFormat="1" applyFont="1" applyFill="1" applyBorder="1" applyAlignment="1">
      <alignment horizontal="right" vertical="center"/>
    </xf>
    <xf numFmtId="41" fontId="39" fillId="39" borderId="49" xfId="8" applyFont="1" applyFill="1" applyBorder="1" applyAlignment="1">
      <alignment horizontal="center" vertical="center"/>
    </xf>
    <xf numFmtId="176" fontId="52" fillId="0" borderId="0" xfId="4" applyNumberFormat="1" applyFont="1" applyAlignment="1">
      <alignment horizontal="center" vertical="center"/>
    </xf>
    <xf numFmtId="41" fontId="39" fillId="0" borderId="27" xfId="3" applyFont="1" applyFill="1" applyBorder="1" applyAlignment="1">
      <alignment horizontal="center" vertical="center"/>
    </xf>
    <xf numFmtId="41" fontId="39" fillId="0" borderId="28" xfId="3" applyFont="1" applyFill="1" applyBorder="1" applyAlignment="1">
      <alignment horizontal="center" vertical="center"/>
    </xf>
    <xf numFmtId="41" fontId="39" fillId="0" borderId="20" xfId="3" applyFont="1" applyFill="1" applyBorder="1" applyAlignment="1">
      <alignment horizontal="center" vertical="center"/>
    </xf>
    <xf numFmtId="178" fontId="39" fillId="36" borderId="44" xfId="4" applyNumberFormat="1" applyFont="1" applyFill="1" applyBorder="1" applyAlignment="1">
      <alignment horizontal="center" vertical="center"/>
    </xf>
    <xf numFmtId="178" fontId="39" fillId="36" borderId="45" xfId="4" applyNumberFormat="1" applyFont="1" applyFill="1" applyBorder="1" applyAlignment="1">
      <alignment horizontal="center" vertical="center"/>
    </xf>
    <xf numFmtId="178" fontId="39" fillId="36" borderId="46" xfId="4" applyNumberFormat="1" applyFont="1" applyFill="1" applyBorder="1" applyAlignment="1">
      <alignment horizontal="center" vertical="center"/>
    </xf>
    <xf numFmtId="176" fontId="39" fillId="39" borderId="48" xfId="4" applyNumberFormat="1" applyFont="1" applyFill="1" applyBorder="1" applyAlignment="1">
      <alignment horizontal="left" vertical="center"/>
    </xf>
    <xf numFmtId="176" fontId="39" fillId="39" borderId="48" xfId="4" applyNumberFormat="1" applyFont="1" applyFill="1" applyBorder="1" applyAlignment="1">
      <alignment horizontal="center" vertical="center"/>
    </xf>
    <xf numFmtId="176" fontId="44" fillId="39" borderId="49" xfId="8" applyNumberFormat="1" applyFont="1" applyFill="1" applyBorder="1" applyAlignment="1">
      <alignment horizontal="right" vertical="center"/>
    </xf>
    <xf numFmtId="41" fontId="44" fillId="39" borderId="49" xfId="8" applyFont="1" applyFill="1" applyBorder="1" applyAlignment="1">
      <alignment horizontal="center" vertical="center"/>
    </xf>
    <xf numFmtId="176" fontId="44" fillId="39" borderId="0" xfId="8" applyNumberFormat="1" applyFont="1" applyFill="1" applyBorder="1" applyAlignment="1">
      <alignment horizontal="right" vertical="center"/>
    </xf>
    <xf numFmtId="41" fontId="44" fillId="39" borderId="0" xfId="8" applyFont="1" applyFill="1" applyBorder="1" applyAlignment="1">
      <alignment horizontal="center" vertical="center"/>
    </xf>
    <xf numFmtId="41" fontId="39" fillId="0" borderId="31" xfId="3" applyFont="1" applyFill="1" applyBorder="1" applyAlignment="1">
      <alignment horizontal="center" vertical="center"/>
    </xf>
    <xf numFmtId="0" fontId="44" fillId="0" borderId="29" xfId="4" applyFont="1" applyBorder="1" applyAlignment="1">
      <alignment horizontal="center" vertical="center"/>
    </xf>
    <xf numFmtId="0" fontId="44" fillId="0" borderId="21" xfId="4" applyFont="1" applyBorder="1" applyAlignment="1">
      <alignment horizontal="center" vertical="center"/>
    </xf>
    <xf numFmtId="41" fontId="43" fillId="0" borderId="60" xfId="3" applyFont="1" applyFill="1" applyBorder="1" applyAlignment="1">
      <alignment horizontal="center" vertical="center" wrapText="1"/>
    </xf>
    <xf numFmtId="41" fontId="43" fillId="0" borderId="61" xfId="3" applyFont="1" applyFill="1" applyBorder="1" applyAlignment="1">
      <alignment horizontal="center" vertical="center" wrapText="1"/>
    </xf>
    <xf numFmtId="178" fontId="39" fillId="36" borderId="36" xfId="8" applyNumberFormat="1" applyFont="1" applyFill="1" applyBorder="1" applyAlignment="1">
      <alignment horizontal="center" vertical="center"/>
    </xf>
    <xf numFmtId="178" fontId="39" fillId="36" borderId="37" xfId="8" applyNumberFormat="1" applyFont="1" applyFill="1" applyBorder="1" applyAlignment="1">
      <alignment horizontal="center" vertical="center"/>
    </xf>
    <xf numFmtId="178" fontId="39" fillId="36" borderId="38" xfId="8" applyNumberFormat="1" applyFont="1" applyFill="1" applyBorder="1" applyAlignment="1">
      <alignment horizontal="center" vertical="center"/>
    </xf>
    <xf numFmtId="41" fontId="39" fillId="36" borderId="40" xfId="8" applyFont="1" applyFill="1" applyBorder="1" applyAlignment="1">
      <alignment horizontal="center" vertical="center"/>
    </xf>
    <xf numFmtId="41" fontId="39" fillId="36" borderId="41" xfId="8" applyFont="1" applyFill="1" applyBorder="1" applyAlignment="1">
      <alignment horizontal="center" vertical="center"/>
    </xf>
    <xf numFmtId="41" fontId="39" fillId="36" borderId="42" xfId="8" applyFont="1" applyFill="1" applyBorder="1" applyAlignment="1">
      <alignment horizontal="center" vertical="center"/>
    </xf>
    <xf numFmtId="41" fontId="39" fillId="0" borderId="23" xfId="3" applyFont="1" applyFill="1" applyBorder="1" applyAlignment="1">
      <alignment horizontal="center" vertical="center"/>
    </xf>
    <xf numFmtId="41" fontId="44" fillId="0" borderId="24" xfId="3" applyFont="1" applyFill="1" applyBorder="1" applyAlignment="1">
      <alignment horizontal="center" vertical="center"/>
    </xf>
    <xf numFmtId="0" fontId="44" fillId="0" borderId="24" xfId="4" applyFont="1" applyBorder="1" applyAlignment="1">
      <alignment horizontal="center" vertical="center"/>
    </xf>
    <xf numFmtId="41" fontId="39" fillId="0" borderId="23" xfId="3" applyFont="1" applyFill="1" applyBorder="1" applyAlignment="1">
      <alignment horizontal="center" vertical="center" wrapText="1"/>
    </xf>
    <xf numFmtId="41" fontId="44" fillId="0" borderId="29" xfId="3" applyFont="1" applyFill="1" applyBorder="1" applyAlignment="1">
      <alignment horizontal="center" vertical="center"/>
    </xf>
    <xf numFmtId="41" fontId="44" fillId="0" borderId="30" xfId="3" applyFont="1" applyFill="1" applyBorder="1" applyAlignment="1">
      <alignment horizontal="center" vertical="center"/>
    </xf>
    <xf numFmtId="41" fontId="44" fillId="0" borderId="21" xfId="3" applyFont="1" applyFill="1" applyBorder="1" applyAlignment="1">
      <alignment horizontal="center" vertical="center"/>
    </xf>
    <xf numFmtId="41" fontId="44" fillId="0" borderId="30" xfId="3" applyFont="1" applyFill="1" applyBorder="1" applyAlignment="1">
      <alignment horizontal="center" vertical="center" wrapText="1"/>
    </xf>
    <xf numFmtId="41" fontId="44" fillId="0" borderId="21" xfId="3" applyFont="1" applyFill="1" applyBorder="1" applyAlignment="1">
      <alignment horizontal="center" vertical="center" wrapText="1"/>
    </xf>
    <xf numFmtId="41" fontId="39" fillId="0" borderId="28" xfId="3" applyFont="1" applyFill="1" applyBorder="1" applyAlignment="1">
      <alignment horizontal="center" vertical="center" wrapText="1"/>
    </xf>
    <xf numFmtId="41" fontId="44" fillId="0" borderId="29" xfId="3" applyFont="1" applyFill="1" applyBorder="1" applyAlignment="1">
      <alignment horizontal="center" vertical="center" wrapText="1"/>
    </xf>
    <xf numFmtId="41" fontId="38" fillId="0" borderId="0" xfId="3" applyFont="1" applyFill="1" applyAlignment="1">
      <alignment horizontal="center" vertical="center"/>
    </xf>
    <xf numFmtId="0" fontId="41" fillId="0" borderId="50" xfId="0" applyFont="1" applyFill="1" applyBorder="1" applyAlignment="1">
      <alignment horizontal="center" vertical="center" wrapText="1" shrinkToFit="1"/>
    </xf>
    <xf numFmtId="0" fontId="41" fillId="0" borderId="51" xfId="0" applyFont="1" applyFill="1" applyBorder="1" applyAlignment="1">
      <alignment horizontal="center" vertical="center" wrapText="1" shrinkToFit="1"/>
    </xf>
    <xf numFmtId="0" fontId="41" fillId="0" borderId="52" xfId="0" applyFont="1" applyFill="1" applyBorder="1" applyAlignment="1">
      <alignment horizontal="center" vertical="center" wrapText="1" shrinkToFit="1"/>
    </xf>
    <xf numFmtId="0" fontId="41" fillId="0" borderId="53" xfId="0" applyFont="1" applyFill="1" applyBorder="1" applyAlignment="1">
      <alignment horizontal="center" vertical="center" wrapText="1" shrinkToFit="1"/>
    </xf>
    <xf numFmtId="0" fontId="41" fillId="0" borderId="0" xfId="0" applyFont="1" applyFill="1" applyBorder="1" applyAlignment="1">
      <alignment horizontal="center" vertical="center" wrapText="1" shrinkToFit="1"/>
    </xf>
    <xf numFmtId="0" fontId="41" fillId="0" borderId="54" xfId="0" applyFont="1" applyFill="1" applyBorder="1" applyAlignment="1">
      <alignment horizontal="center" vertical="center" wrapText="1" shrinkToFit="1"/>
    </xf>
    <xf numFmtId="0" fontId="41" fillId="0" borderId="56" xfId="0" applyFont="1" applyFill="1" applyBorder="1" applyAlignment="1">
      <alignment horizontal="center" vertical="center" wrapText="1" shrinkToFit="1"/>
    </xf>
    <xf numFmtId="0" fontId="41" fillId="0" borderId="15" xfId="0" applyFont="1" applyFill="1" applyBorder="1" applyAlignment="1">
      <alignment horizontal="center" vertical="center" wrapText="1" shrinkToFit="1"/>
    </xf>
    <xf numFmtId="0" fontId="41" fillId="0" borderId="57" xfId="0" applyFont="1" applyFill="1" applyBorder="1" applyAlignment="1">
      <alignment horizontal="center" vertical="center" wrapText="1" shrinkToFit="1"/>
    </xf>
    <xf numFmtId="0" fontId="40" fillId="0" borderId="19" xfId="0" applyFont="1" applyFill="1" applyBorder="1" applyAlignment="1">
      <alignment horizontal="center" vertical="center"/>
    </xf>
    <xf numFmtId="0" fontId="40" fillId="0" borderId="11" xfId="0" applyFont="1" applyFill="1" applyBorder="1" applyAlignment="1">
      <alignment horizontal="center" vertical="center"/>
    </xf>
    <xf numFmtId="0" fontId="41" fillId="0" borderId="55" xfId="0" applyFont="1" applyFill="1" applyBorder="1" applyAlignment="1">
      <alignment horizontal="center" vertical="center" wrapText="1" shrinkToFit="1"/>
    </xf>
    <xf numFmtId="0" fontId="41" fillId="0" borderId="12" xfId="0" applyFont="1" applyFill="1" applyBorder="1" applyAlignment="1">
      <alignment horizontal="center" vertical="center" wrapText="1" shrinkToFit="1"/>
    </xf>
    <xf numFmtId="0" fontId="41" fillId="0" borderId="58" xfId="0" applyFont="1" applyFill="1" applyBorder="1" applyAlignment="1">
      <alignment horizontal="center" vertical="center" wrapText="1" shrinkToFit="1"/>
    </xf>
    <xf numFmtId="0" fontId="41" fillId="0" borderId="14" xfId="0" applyFont="1" applyFill="1" applyBorder="1" applyAlignment="1">
      <alignment horizontal="center" vertical="center" wrapText="1" shrinkToFit="1"/>
    </xf>
    <xf numFmtId="0" fontId="39" fillId="34" borderId="70" xfId="6" applyNumberFormat="1" applyFont="1" applyFill="1" applyBorder="1" applyAlignment="1">
      <alignment horizontal="center" vertical="center" shrinkToFit="1"/>
    </xf>
    <xf numFmtId="0" fontId="39" fillId="34" borderId="64" xfId="6" applyNumberFormat="1" applyFont="1" applyFill="1" applyBorder="1" applyAlignment="1">
      <alignment horizontal="center" vertical="center" shrinkToFit="1"/>
    </xf>
    <xf numFmtId="178" fontId="45" fillId="42" borderId="67" xfId="6" applyNumberFormat="1" applyFont="1" applyFill="1" applyBorder="1" applyAlignment="1">
      <alignment horizontal="center" vertical="center" shrinkToFit="1"/>
    </xf>
    <xf numFmtId="0" fontId="39" fillId="34" borderId="16" xfId="5" applyFont="1" applyFill="1" applyBorder="1" applyAlignment="1">
      <alignment horizontal="center" vertical="center"/>
    </xf>
    <xf numFmtId="0" fontId="39" fillId="34" borderId="20" xfId="5" applyFont="1" applyFill="1" applyBorder="1" applyAlignment="1">
      <alignment horizontal="center" vertical="center"/>
    </xf>
    <xf numFmtId="0" fontId="39" fillId="34" borderId="17" xfId="5" applyFont="1" applyFill="1" applyBorder="1" applyAlignment="1">
      <alignment horizontal="center" vertical="center"/>
    </xf>
    <xf numFmtId="0" fontId="39" fillId="34" borderId="30" xfId="5" applyFont="1" applyFill="1" applyBorder="1" applyAlignment="1">
      <alignment horizontal="center" vertical="center"/>
    </xf>
    <xf numFmtId="0" fontId="39" fillId="34" borderId="18" xfId="5" applyFont="1" applyFill="1" applyBorder="1" applyAlignment="1">
      <alignment horizontal="center" vertical="center"/>
    </xf>
    <xf numFmtId="0" fontId="39" fillId="34" borderId="22" xfId="5" applyFont="1" applyFill="1" applyBorder="1" applyAlignment="1">
      <alignment horizontal="center" vertical="center"/>
    </xf>
    <xf numFmtId="0" fontId="60" fillId="38" borderId="19" xfId="6" applyFont="1" applyFill="1" applyBorder="1" applyAlignment="1">
      <alignment horizontal="center" vertical="center" shrinkToFit="1"/>
    </xf>
    <xf numFmtId="0" fontId="60" fillId="38" borderId="10" xfId="6" applyFont="1" applyFill="1" applyBorder="1" applyAlignment="1">
      <alignment horizontal="center" vertical="center" shrinkToFit="1"/>
    </xf>
    <xf numFmtId="0" fontId="60" fillId="38" borderId="11" xfId="6" applyFont="1" applyFill="1" applyBorder="1" applyAlignment="1">
      <alignment horizontal="center" vertical="center" shrinkToFit="1"/>
    </xf>
    <xf numFmtId="0" fontId="63" fillId="0" borderId="0" xfId="4" applyFont="1" applyFill="1" applyBorder="1" applyAlignment="1">
      <alignment horizontal="left" vertical="center" wrapText="1" shrinkToFit="1"/>
    </xf>
  </cellXfs>
  <cellStyles count="97">
    <cellStyle name="20% - 강조색1 2" xfId="9"/>
    <cellStyle name="20% - 강조색2 2" xfId="10"/>
    <cellStyle name="20% - 강조색3 2" xfId="11"/>
    <cellStyle name="20% - 강조색4 2" xfId="12"/>
    <cellStyle name="20% - 강조색5 2" xfId="13"/>
    <cellStyle name="20% - 강조색6 2" xfId="14"/>
    <cellStyle name="40% - 강조색1 2" xfId="15"/>
    <cellStyle name="40% - 강조색2 2" xfId="16"/>
    <cellStyle name="40% - 강조색3 2" xfId="17"/>
    <cellStyle name="40% - 강조색4 2" xfId="18"/>
    <cellStyle name="40% - 강조색5 2" xfId="19"/>
    <cellStyle name="40% - 강조색6 2" xfId="20"/>
    <cellStyle name="60% - 강조색1 2" xfId="21"/>
    <cellStyle name="60% - 강조색2 2" xfId="22"/>
    <cellStyle name="60% - 강조색3 2" xfId="23"/>
    <cellStyle name="60% - 강조색4 2" xfId="24"/>
    <cellStyle name="60% - 강조색5 2" xfId="25"/>
    <cellStyle name="60% - 강조색6 2" xfId="26"/>
    <cellStyle name="강조색1 2" xfId="27"/>
    <cellStyle name="강조색1 3" xfId="28"/>
    <cellStyle name="강조색2 2" xfId="29"/>
    <cellStyle name="강조색3 2" xfId="30"/>
    <cellStyle name="강조색4 2" xfId="31"/>
    <cellStyle name="강조색5 2" xfId="32"/>
    <cellStyle name="강조색6 2" xfId="33"/>
    <cellStyle name="경고문 2" xfId="34"/>
    <cellStyle name="계산 2" xfId="35"/>
    <cellStyle name="나쁨 2" xfId="36"/>
    <cellStyle name="메모 2" xfId="37"/>
    <cellStyle name="백분율" xfId="2" builtinId="5"/>
    <cellStyle name="백분율 2" xfId="38"/>
    <cellStyle name="백분율 3" xfId="39"/>
    <cellStyle name="백분율 3 2" xfId="40"/>
    <cellStyle name="보통 2" xfId="41"/>
    <cellStyle name="설명 텍스트 2" xfId="42"/>
    <cellStyle name="셀 확인 2" xfId="43"/>
    <cellStyle name="쉼표 [0]" xfId="1" builtinId="6"/>
    <cellStyle name="쉼표 [0] 10" xfId="44"/>
    <cellStyle name="쉼표 [0] 10 2" xfId="3"/>
    <cellStyle name="쉼표 [0] 2" xfId="45"/>
    <cellStyle name="쉼표 [0] 2 2" xfId="46"/>
    <cellStyle name="쉼표 [0] 2 3" xfId="47"/>
    <cellStyle name="쉼표 [0] 2 3 2" xfId="48"/>
    <cellStyle name="쉼표 [0] 2 4" xfId="49"/>
    <cellStyle name="쉼표 [0] 2 4 2" xfId="50"/>
    <cellStyle name="쉼표 [0] 2 4 3" xfId="8"/>
    <cellStyle name="쉼표 [0] 2 5" xfId="51"/>
    <cellStyle name="쉼표 [0] 3" xfId="52"/>
    <cellStyle name="쉼표 [0] 4" xfId="53"/>
    <cellStyle name="쉼표 [0] 5" xfId="54"/>
    <cellStyle name="쉼표 [0] 6" xfId="55"/>
    <cellStyle name="쉼표 [0] 7" xfId="56"/>
    <cellStyle name="연결된 셀 2" xfId="57"/>
    <cellStyle name="요약 2" xfId="58"/>
    <cellStyle name="입력 2" xfId="59"/>
    <cellStyle name="제목 1 2" xfId="60"/>
    <cellStyle name="제목 1 3" xfId="61"/>
    <cellStyle name="제목 2 2" xfId="62"/>
    <cellStyle name="제목 3 2" xfId="63"/>
    <cellStyle name="제목 4 2" xfId="64"/>
    <cellStyle name="제목 5" xfId="65"/>
    <cellStyle name="좋음 2" xfId="66"/>
    <cellStyle name="출력 2" xfId="67"/>
    <cellStyle name="통화 [0] 2" xfId="68"/>
    <cellStyle name="통화 [0] 2 2" xfId="69"/>
    <cellStyle name="통화 [0] 2 3" xfId="70"/>
    <cellStyle name="통화 [0] 3" xfId="71"/>
    <cellStyle name="표준" xfId="0" builtinId="0"/>
    <cellStyle name="표준 10" xfId="72"/>
    <cellStyle name="표준 10 2" xfId="92"/>
    <cellStyle name="표준 11" xfId="73"/>
    <cellStyle name="표준 11 2" xfId="5"/>
    <cellStyle name="표준 12" xfId="74"/>
    <cellStyle name="표준 12 2" xfId="93"/>
    <cellStyle name="표준 13" xfId="94"/>
    <cellStyle name="표준 14" xfId="95"/>
    <cellStyle name="표준 2" xfId="75"/>
    <cellStyle name="표준 2 2" xfId="76"/>
    <cellStyle name="표준 2 3" xfId="77"/>
    <cellStyle name="표준 2 4" xfId="78"/>
    <cellStyle name="표준 2 5" xfId="79"/>
    <cellStyle name="표준 2 5 2" xfId="4"/>
    <cellStyle name="표준 2 6" xfId="80"/>
    <cellStyle name="표준 2 7" xfId="96"/>
    <cellStyle name="표준 3" xfId="81"/>
    <cellStyle name="표준 3 2" xfId="82"/>
    <cellStyle name="표준 4" xfId="83"/>
    <cellStyle name="표준 4 2" xfId="84"/>
    <cellStyle name="표준 5" xfId="85"/>
    <cellStyle name="표준 6" xfId="86"/>
    <cellStyle name="표준 7" xfId="87"/>
    <cellStyle name="표준 8" xfId="88"/>
    <cellStyle name="표준 9" xfId="89"/>
    <cellStyle name="표준 9 2" xfId="90"/>
    <cellStyle name="표준_계약예산-2차(오승희) 2" xfId="6"/>
    <cellStyle name="표준_디자인포럼정산(최종)_제7회 산업디자인진흥대회 2" xfId="7"/>
    <cellStyle name="하이퍼링크 2" xfId="91"/>
  </cellStyles>
  <dxfs count="0"/>
  <tableStyles count="0" defaultTableStyle="TableStyleMedium9" defaultPivotStyle="PivotStyleLight16"/>
  <colors>
    <mruColors>
      <color rgb="FF0000CC"/>
      <color rgb="FF008080"/>
      <color rgb="FF0066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Project\Ubicomm\!&#54665;&#49324;&#45936;&#51060;&#53552;\6220_ICAA\Showreport\5030_IT_INSIGHT(IBM)\Report\5030.IBM.20090913.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44221;&#51228;&#49324;&#54924;&#50672;&#44396;&#50896;\&#50500;&#49884;&#50500;&#48120;&#47000;&#54252;&#47100;(AFF)\Asia%20Future%20Forum%202017\&#44592;&#50504;&#48143;&#54408;&#51032;&#51088;&#47308;\2017AFF&#44592;&#50504;&#48512;&#49549;&#49436;&#47448;\AFF%202017%20&#53685;&#54633;&#50672;&#49324;&#44288;&#47532;_ver.20171031(&#54620;&#44200;&#47112;&#44288;&#47532;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44221;&#51228;&#49324;&#54924;&#50672;&#44396;&#50896;/&#50500;&#49884;&#50500;&#48120;&#47000;&#54252;&#47100;(AFF)/Asia%20Future%20Forum%202017/&#44592;&#50504;&#48143;&#54408;&#51032;&#51088;&#47308;/2017AFF&#44592;&#50504;&#48512;&#49549;&#49436;&#47448;/AFF%202017%20&#53685;&#54633;&#50672;&#49324;&#44288;&#47532;_ver.20171031(&#54620;&#44200;&#47112;&#44288;&#47532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요약"/>
      <sheetName val="전체리스트"/>
      <sheetName val="선착순경품담청자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해외연사료"/>
      <sheetName val="국내연사료"/>
      <sheetName val="전체 연사 상세정보"/>
    </sheetNames>
    <sheetDataSet>
      <sheetData sheetId="0">
        <row r="3">
          <cell r="E3" t="str">
            <v>smoking</v>
          </cell>
          <cell r="F3" t="str">
            <v>예약완료</v>
          </cell>
          <cell r="G3" t="str">
            <v>1박</v>
          </cell>
          <cell r="H3">
            <v>43051</v>
          </cell>
          <cell r="I3">
            <v>43054</v>
          </cell>
          <cell r="K3" t="str">
            <v>제출</v>
          </cell>
        </row>
        <row r="4">
          <cell r="E4" t="str">
            <v>non-smoking</v>
          </cell>
          <cell r="F4" t="str">
            <v>예약필요</v>
          </cell>
          <cell r="G4" t="str">
            <v>2박</v>
          </cell>
          <cell r="H4">
            <v>43052</v>
          </cell>
          <cell r="I4">
            <v>43055</v>
          </cell>
          <cell r="K4" t="str">
            <v>미제출</v>
          </cell>
        </row>
        <row r="5">
          <cell r="F5" t="str">
            <v>미지원</v>
          </cell>
          <cell r="G5" t="str">
            <v>3박</v>
          </cell>
          <cell r="H5">
            <v>43053</v>
          </cell>
          <cell r="I5">
            <v>43056</v>
          </cell>
          <cell r="K5" t="str">
            <v>번역중</v>
          </cell>
        </row>
        <row r="6">
          <cell r="G6" t="str">
            <v>4박</v>
          </cell>
          <cell r="H6">
            <v>43054</v>
          </cell>
          <cell r="I6">
            <v>43057</v>
          </cell>
          <cell r="K6" t="str">
            <v>번역완료</v>
          </cell>
        </row>
        <row r="7">
          <cell r="G7" t="str">
            <v>5박</v>
          </cell>
          <cell r="H7">
            <v>43055</v>
          </cell>
          <cell r="I7">
            <v>43058</v>
          </cell>
          <cell r="K7" t="str">
            <v>불참</v>
          </cell>
        </row>
        <row r="8">
          <cell r="G8" t="str">
            <v>미지원</v>
          </cell>
          <cell r="I8" t="str">
            <v>미지원</v>
          </cell>
          <cell r="K8" t="str">
            <v>참석</v>
          </cell>
        </row>
        <row r="9">
          <cell r="K9" t="str">
            <v>미정</v>
          </cell>
        </row>
      </sheetData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해외연사료"/>
      <sheetName val="국내연사료"/>
      <sheetName val="전체 연사 상세정보"/>
    </sheetNames>
    <sheetDataSet>
      <sheetData sheetId="0">
        <row r="3">
          <cell r="E3" t="str">
            <v>smoking</v>
          </cell>
          <cell r="F3" t="str">
            <v>예약완료</v>
          </cell>
          <cell r="G3" t="str">
            <v>1박</v>
          </cell>
          <cell r="H3">
            <v>43051</v>
          </cell>
          <cell r="I3">
            <v>43054</v>
          </cell>
          <cell r="K3" t="str">
            <v>제출</v>
          </cell>
        </row>
        <row r="4">
          <cell r="E4" t="str">
            <v>non-smoking</v>
          </cell>
          <cell r="F4" t="str">
            <v>예약필요</v>
          </cell>
          <cell r="G4" t="str">
            <v>2박</v>
          </cell>
          <cell r="H4">
            <v>43052</v>
          </cell>
          <cell r="I4">
            <v>43055</v>
          </cell>
          <cell r="K4" t="str">
            <v>미제출</v>
          </cell>
        </row>
        <row r="5">
          <cell r="F5" t="str">
            <v>미지원</v>
          </cell>
          <cell r="G5" t="str">
            <v>3박</v>
          </cell>
          <cell r="H5">
            <v>43053</v>
          </cell>
          <cell r="I5">
            <v>43056</v>
          </cell>
          <cell r="K5" t="str">
            <v>번역중</v>
          </cell>
        </row>
        <row r="6">
          <cell r="G6" t="str">
            <v>4박</v>
          </cell>
          <cell r="H6">
            <v>43054</v>
          </cell>
          <cell r="I6">
            <v>43057</v>
          </cell>
          <cell r="K6" t="str">
            <v>번역완료</v>
          </cell>
        </row>
        <row r="7">
          <cell r="G7" t="str">
            <v>5박</v>
          </cell>
          <cell r="H7">
            <v>43055</v>
          </cell>
          <cell r="I7">
            <v>43058</v>
          </cell>
          <cell r="K7" t="str">
            <v>불참</v>
          </cell>
        </row>
        <row r="8">
          <cell r="G8" t="str">
            <v>미지원</v>
          </cell>
          <cell r="I8" t="str">
            <v>미지원</v>
          </cell>
          <cell r="K8" t="str">
            <v>참석</v>
          </cell>
        </row>
        <row r="9">
          <cell r="K9" t="str">
            <v>미정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79998168889431442"/>
    <pageSetUpPr fitToPage="1"/>
  </sheetPr>
  <dimension ref="B1:N99"/>
  <sheetViews>
    <sheetView showGridLines="0" tabSelected="1" zoomScale="60" zoomScaleNormal="60" zoomScaleSheetLayoutView="25" workbookViewId="0">
      <pane ySplit="11" topLeftCell="A12" activePane="bottomLeft" state="frozen"/>
      <selection activeCell="D24" sqref="D24"/>
      <selection pane="bottomLeft" activeCell="C2" sqref="C2"/>
    </sheetView>
  </sheetViews>
  <sheetFormatPr defaultColWidth="9" defaultRowHeight="18.75"/>
  <cols>
    <col min="1" max="1" width="9" style="2"/>
    <col min="2" max="2" width="19.625" style="11" customWidth="1"/>
    <col min="3" max="3" width="36.625" style="111" customWidth="1"/>
    <col min="4" max="4" width="70.125" style="112" customWidth="1"/>
    <col min="5" max="5" width="21.125" style="112" customWidth="1"/>
    <col min="6" max="6" width="8.625" style="113" customWidth="1"/>
    <col min="7" max="7" width="8.625" style="117" customWidth="1"/>
    <col min="8" max="8" width="8.625" style="118" customWidth="1"/>
    <col min="9" max="9" width="8.625" style="114" customWidth="1"/>
    <col min="10" max="10" width="25.875" style="115" customWidth="1"/>
    <col min="11" max="11" width="0.25" style="115" customWidth="1"/>
    <col min="12" max="12" width="129.75" style="116" customWidth="1"/>
    <col min="13" max="16384" width="9" style="2"/>
  </cols>
  <sheetData>
    <row r="1" spans="2:14" s="1" customFormat="1" ht="32.25" customHeight="1">
      <c r="B1" s="266" t="s">
        <v>294</v>
      </c>
      <c r="C1" s="266"/>
      <c r="D1" s="266"/>
      <c r="E1" s="266"/>
      <c r="F1" s="266"/>
      <c r="G1" s="266"/>
      <c r="H1" s="266"/>
      <c r="I1" s="266"/>
      <c r="J1" s="266"/>
      <c r="K1" s="266"/>
      <c r="L1" s="266"/>
    </row>
    <row r="2" spans="2:14" ht="26.45" customHeight="1" thickBot="1">
      <c r="B2" s="7" t="s">
        <v>0</v>
      </c>
      <c r="C2" s="8" t="s">
        <v>261</v>
      </c>
      <c r="D2" s="9"/>
      <c r="E2" s="294" t="s">
        <v>324</v>
      </c>
      <c r="F2" s="294"/>
      <c r="G2" s="294"/>
      <c r="H2" s="294"/>
      <c r="I2" s="294"/>
      <c r="J2" s="294"/>
      <c r="K2" s="294"/>
      <c r="L2" s="294"/>
    </row>
    <row r="3" spans="2:14" ht="26.45" customHeight="1">
      <c r="B3" s="10" t="s">
        <v>1</v>
      </c>
      <c r="C3" s="7" t="s">
        <v>2</v>
      </c>
      <c r="D3" s="9"/>
      <c r="E3" s="267" t="s">
        <v>225</v>
      </c>
      <c r="F3" s="268"/>
      <c r="G3" s="268"/>
      <c r="H3" s="269"/>
      <c r="I3" s="276" t="s">
        <v>123</v>
      </c>
      <c r="J3" s="277"/>
      <c r="K3" s="2"/>
      <c r="L3" s="206"/>
    </row>
    <row r="4" spans="2:14" ht="26.45" customHeight="1">
      <c r="B4" s="10" t="s">
        <v>3</v>
      </c>
      <c r="C4" s="7" t="s">
        <v>295</v>
      </c>
      <c r="D4" s="9"/>
      <c r="E4" s="270"/>
      <c r="F4" s="271"/>
      <c r="G4" s="271"/>
      <c r="H4" s="272"/>
      <c r="I4" s="278" t="s">
        <v>227</v>
      </c>
      <c r="J4" s="279"/>
      <c r="K4" s="2"/>
      <c r="L4" s="207"/>
    </row>
    <row r="5" spans="2:14" ht="26.45" customHeight="1">
      <c r="B5" s="10" t="s">
        <v>4</v>
      </c>
      <c r="C5" s="7" t="s">
        <v>296</v>
      </c>
      <c r="D5" s="9"/>
      <c r="E5" s="270"/>
      <c r="F5" s="271"/>
      <c r="G5" s="271"/>
      <c r="H5" s="272"/>
      <c r="I5" s="278" t="s">
        <v>124</v>
      </c>
      <c r="J5" s="279"/>
      <c r="K5" s="2"/>
      <c r="L5" s="207"/>
    </row>
    <row r="6" spans="2:14" ht="26.45" customHeight="1">
      <c r="B6" s="10"/>
      <c r="C6" s="11"/>
      <c r="D6" s="11"/>
      <c r="E6" s="270"/>
      <c r="F6" s="271"/>
      <c r="G6" s="271"/>
      <c r="H6" s="272"/>
      <c r="I6" s="278" t="s">
        <v>125</v>
      </c>
      <c r="J6" s="279"/>
      <c r="K6" s="2"/>
      <c r="L6" s="207"/>
    </row>
    <row r="7" spans="2:14" s="3" customFormat="1" ht="34.5" customHeight="1" thickBot="1">
      <c r="B7" s="12" t="s">
        <v>5</v>
      </c>
      <c r="C7" s="211">
        <f>+J91</f>
        <v>27000000</v>
      </c>
      <c r="D7" s="13" t="s">
        <v>95</v>
      </c>
      <c r="E7" s="273"/>
      <c r="F7" s="274"/>
      <c r="G7" s="274"/>
      <c r="H7" s="275"/>
      <c r="I7" s="280" t="s">
        <v>230</v>
      </c>
      <c r="J7" s="281"/>
      <c r="K7" s="2"/>
      <c r="L7" s="208"/>
      <c r="M7" s="2"/>
      <c r="N7" s="2"/>
    </row>
    <row r="8" spans="2:14" ht="14.25" customHeight="1" thickTop="1">
      <c r="B8" s="130"/>
      <c r="C8" s="131"/>
      <c r="D8" s="131"/>
      <c r="E8" s="129"/>
      <c r="F8" s="129"/>
      <c r="G8" s="129"/>
      <c r="H8" s="129"/>
      <c r="I8" s="129"/>
      <c r="J8" s="132"/>
      <c r="K8" s="132"/>
      <c r="L8" s="133"/>
    </row>
    <row r="9" spans="2:14" ht="20.100000000000001" customHeight="1" thickBot="1">
      <c r="B9" s="134"/>
      <c r="C9" s="135"/>
      <c r="D9" s="135"/>
      <c r="E9" s="284"/>
      <c r="F9" s="284"/>
      <c r="G9" s="204"/>
      <c r="H9" s="205"/>
      <c r="I9" s="205"/>
      <c r="J9" s="136" t="s">
        <v>92</v>
      </c>
      <c r="K9" s="137"/>
      <c r="L9" s="15" t="s">
        <v>6</v>
      </c>
    </row>
    <row r="10" spans="2:14" ht="30" customHeight="1">
      <c r="B10" s="285" t="s">
        <v>7</v>
      </c>
      <c r="C10" s="287" t="s">
        <v>8</v>
      </c>
      <c r="D10" s="289" t="s">
        <v>9</v>
      </c>
      <c r="E10" s="291" t="s">
        <v>219</v>
      </c>
      <c r="F10" s="292"/>
      <c r="G10" s="292"/>
      <c r="H10" s="292"/>
      <c r="I10" s="292"/>
      <c r="J10" s="293"/>
      <c r="K10" s="138"/>
      <c r="L10" s="282" t="s">
        <v>10</v>
      </c>
    </row>
    <row r="11" spans="2:14" ht="37.5" customHeight="1">
      <c r="B11" s="286"/>
      <c r="C11" s="288"/>
      <c r="D11" s="290"/>
      <c r="E11" s="16" t="s">
        <v>48</v>
      </c>
      <c r="F11" s="17" t="s">
        <v>11</v>
      </c>
      <c r="G11" s="18" t="s">
        <v>12</v>
      </c>
      <c r="H11" s="18" t="s">
        <v>13</v>
      </c>
      <c r="I11" s="18"/>
      <c r="J11" s="19" t="s">
        <v>49</v>
      </c>
      <c r="K11" s="139"/>
      <c r="L11" s="283"/>
    </row>
    <row r="12" spans="2:14" ht="45.75" customHeight="1">
      <c r="B12" s="264" t="s">
        <v>263</v>
      </c>
      <c r="C12" s="265" t="s">
        <v>331</v>
      </c>
      <c r="D12" s="20" t="s">
        <v>265</v>
      </c>
      <c r="E12" s="35"/>
      <c r="F12" s="22">
        <v>1</v>
      </c>
      <c r="G12" s="23" t="s">
        <v>51</v>
      </c>
      <c r="H12" s="22">
        <v>1</v>
      </c>
      <c r="I12" s="24" t="s">
        <v>53</v>
      </c>
      <c r="J12" s="25">
        <f t="shared" ref="J12:J14" si="0">E12*F12*H12</f>
        <v>0</v>
      </c>
      <c r="K12" s="142"/>
      <c r="L12" s="42" t="s">
        <v>237</v>
      </c>
    </row>
    <row r="13" spans="2:14" ht="45.75" customHeight="1">
      <c r="B13" s="233"/>
      <c r="C13" s="262"/>
      <c r="D13" s="20" t="s">
        <v>264</v>
      </c>
      <c r="E13" s="35"/>
      <c r="F13" s="22">
        <v>2</v>
      </c>
      <c r="G13" s="23" t="s">
        <v>128</v>
      </c>
      <c r="H13" s="22">
        <v>1</v>
      </c>
      <c r="I13" s="24" t="s">
        <v>50</v>
      </c>
      <c r="J13" s="25">
        <f t="shared" si="0"/>
        <v>0</v>
      </c>
      <c r="K13" s="142"/>
      <c r="L13" s="42" t="s">
        <v>260</v>
      </c>
    </row>
    <row r="14" spans="2:14" ht="45.75" customHeight="1">
      <c r="B14" s="233"/>
      <c r="C14" s="263"/>
      <c r="D14" s="203" t="s">
        <v>318</v>
      </c>
      <c r="E14" s="35"/>
      <c r="F14" s="22">
        <v>1</v>
      </c>
      <c r="G14" s="23" t="s">
        <v>51</v>
      </c>
      <c r="H14" s="22">
        <v>1</v>
      </c>
      <c r="I14" s="24" t="s">
        <v>53</v>
      </c>
      <c r="J14" s="25">
        <f t="shared" si="0"/>
        <v>0</v>
      </c>
      <c r="K14" s="141"/>
      <c r="L14" s="40" t="s">
        <v>238</v>
      </c>
    </row>
    <row r="15" spans="2:14" ht="45.75" customHeight="1">
      <c r="B15" s="234"/>
      <c r="C15" s="26" t="s">
        <v>15</v>
      </c>
      <c r="D15" s="27" t="s">
        <v>16</v>
      </c>
      <c r="E15" s="28"/>
      <c r="F15" s="29"/>
      <c r="G15" s="30"/>
      <c r="H15" s="31"/>
      <c r="I15" s="32"/>
      <c r="J15" s="146">
        <v>10000000</v>
      </c>
      <c r="K15" s="147"/>
      <c r="L15" s="209" t="s">
        <v>268</v>
      </c>
    </row>
    <row r="16" spans="2:14" ht="61.5" customHeight="1">
      <c r="B16" s="255" t="s">
        <v>96</v>
      </c>
      <c r="C16" s="199" t="s">
        <v>18</v>
      </c>
      <c r="D16" s="20" t="s">
        <v>266</v>
      </c>
      <c r="E16" s="35">
        <v>1700000</v>
      </c>
      <c r="F16" s="22">
        <v>1</v>
      </c>
      <c r="G16" s="23" t="s">
        <v>51</v>
      </c>
      <c r="H16" s="22">
        <v>1</v>
      </c>
      <c r="I16" s="24" t="s">
        <v>53</v>
      </c>
      <c r="J16" s="194">
        <f>E16*F16*H16</f>
        <v>1700000</v>
      </c>
      <c r="K16" s="148"/>
      <c r="L16" s="42" t="s">
        <v>309</v>
      </c>
    </row>
    <row r="17" spans="2:12" ht="45.75" customHeight="1">
      <c r="B17" s="255"/>
      <c r="C17" s="259" t="s">
        <v>20</v>
      </c>
      <c r="D17" s="34" t="s">
        <v>97</v>
      </c>
      <c r="E17" s="35">
        <v>32727.27</v>
      </c>
      <c r="F17" s="22">
        <v>200</v>
      </c>
      <c r="G17" s="23" t="s">
        <v>51</v>
      </c>
      <c r="H17" s="22">
        <v>1</v>
      </c>
      <c r="I17" s="24" t="s">
        <v>13</v>
      </c>
      <c r="J17" s="194">
        <f>E17*F17*H17</f>
        <v>6545454</v>
      </c>
      <c r="K17" s="148"/>
      <c r="L17" s="36" t="s">
        <v>303</v>
      </c>
    </row>
    <row r="18" spans="2:12" ht="45.75" customHeight="1">
      <c r="B18" s="255"/>
      <c r="C18" s="261"/>
      <c r="D18" s="43" t="s">
        <v>109</v>
      </c>
      <c r="E18" s="35">
        <v>31818.18</v>
      </c>
      <c r="F18" s="22">
        <v>20</v>
      </c>
      <c r="G18" s="23" t="s">
        <v>51</v>
      </c>
      <c r="H18" s="22">
        <v>1</v>
      </c>
      <c r="I18" s="24" t="s">
        <v>13</v>
      </c>
      <c r="J18" s="194">
        <f>E18*F18*H18</f>
        <v>636363.6</v>
      </c>
      <c r="K18" s="148"/>
      <c r="L18" s="36" t="s">
        <v>267</v>
      </c>
    </row>
    <row r="19" spans="2:12" ht="45.75" customHeight="1">
      <c r="B19" s="255"/>
      <c r="C19" s="259" t="s">
        <v>107</v>
      </c>
      <c r="D19" s="43" t="s">
        <v>108</v>
      </c>
      <c r="E19" s="35">
        <v>3000000</v>
      </c>
      <c r="F19" s="22">
        <v>1</v>
      </c>
      <c r="G19" s="23" t="s">
        <v>51</v>
      </c>
      <c r="H19" s="22">
        <v>1</v>
      </c>
      <c r="I19" s="23" t="s">
        <v>50</v>
      </c>
      <c r="J19" s="124">
        <f t="shared" ref="J19:J20" si="1">E19*F19*H19</f>
        <v>3000000</v>
      </c>
      <c r="K19" s="36" t="s">
        <v>111</v>
      </c>
      <c r="L19" s="36" t="s">
        <v>308</v>
      </c>
    </row>
    <row r="20" spans="2:12" ht="45.75" customHeight="1">
      <c r="B20" s="255"/>
      <c r="C20" s="261"/>
      <c r="D20" s="43" t="s">
        <v>120</v>
      </c>
      <c r="E20" s="35">
        <v>70000</v>
      </c>
      <c r="F20" s="22">
        <v>4</v>
      </c>
      <c r="G20" s="23" t="s">
        <v>121</v>
      </c>
      <c r="H20" s="22">
        <v>1</v>
      </c>
      <c r="I20" s="23" t="s">
        <v>112</v>
      </c>
      <c r="J20" s="124">
        <f t="shared" si="1"/>
        <v>280000</v>
      </c>
      <c r="K20" s="36" t="s">
        <v>122</v>
      </c>
      <c r="L20" s="36" t="s">
        <v>307</v>
      </c>
    </row>
    <row r="21" spans="2:12" ht="45.75" customHeight="1">
      <c r="B21" s="255"/>
      <c r="C21" s="26" t="s">
        <v>21</v>
      </c>
      <c r="D21" s="27" t="s">
        <v>16</v>
      </c>
      <c r="E21" s="28"/>
      <c r="F21" s="29"/>
      <c r="G21" s="30"/>
      <c r="H21" s="31"/>
      <c r="I21" s="32"/>
      <c r="J21" s="146">
        <f>SUM(J16:J20)</f>
        <v>12161817.6</v>
      </c>
      <c r="K21" s="147"/>
      <c r="L21" s="33"/>
    </row>
    <row r="22" spans="2:12" ht="45.75" customHeight="1">
      <c r="B22" s="232" t="s">
        <v>93</v>
      </c>
      <c r="C22" s="262" t="s">
        <v>271</v>
      </c>
      <c r="D22" s="34" t="s">
        <v>132</v>
      </c>
      <c r="E22" s="35"/>
      <c r="F22" s="22">
        <v>1</v>
      </c>
      <c r="G22" s="23" t="s">
        <v>14</v>
      </c>
      <c r="H22" s="22">
        <v>1</v>
      </c>
      <c r="I22" s="24" t="s">
        <v>50</v>
      </c>
      <c r="J22" s="25">
        <f t="shared" ref="J22:J46" si="2">E22*F22*H22</f>
        <v>0</v>
      </c>
      <c r="K22" s="141"/>
      <c r="L22" s="40" t="s">
        <v>273</v>
      </c>
    </row>
    <row r="23" spans="2:12" ht="45.75" customHeight="1">
      <c r="B23" s="233"/>
      <c r="C23" s="263"/>
      <c r="D23" s="34" t="s">
        <v>110</v>
      </c>
      <c r="E23" s="35"/>
      <c r="F23" s="22">
        <v>1</v>
      </c>
      <c r="G23" s="23" t="s">
        <v>14</v>
      </c>
      <c r="H23" s="22">
        <v>1</v>
      </c>
      <c r="I23" s="24" t="s">
        <v>50</v>
      </c>
      <c r="J23" s="25">
        <f t="shared" si="2"/>
        <v>0</v>
      </c>
      <c r="K23" s="141"/>
      <c r="L23" s="36" t="s">
        <v>270</v>
      </c>
    </row>
    <row r="24" spans="2:12" s="5" customFormat="1" ht="45.75" customHeight="1">
      <c r="B24" s="233"/>
      <c r="C24" s="259" t="s">
        <v>22</v>
      </c>
      <c r="D24" s="34" t="s">
        <v>272</v>
      </c>
      <c r="E24" s="21"/>
      <c r="F24" s="37">
        <v>1</v>
      </c>
      <c r="G24" s="38" t="s">
        <v>14</v>
      </c>
      <c r="H24" s="37">
        <v>1</v>
      </c>
      <c r="I24" s="39" t="s">
        <v>50</v>
      </c>
      <c r="J24" s="41">
        <f t="shared" si="2"/>
        <v>0</v>
      </c>
      <c r="K24" s="149"/>
      <c r="L24" s="42" t="s">
        <v>274</v>
      </c>
    </row>
    <row r="25" spans="2:12" ht="45.75" customHeight="1">
      <c r="B25" s="233"/>
      <c r="C25" s="261"/>
      <c r="D25" s="34" t="s">
        <v>64</v>
      </c>
      <c r="E25" s="21"/>
      <c r="F25" s="37"/>
      <c r="G25" s="38" t="s">
        <v>89</v>
      </c>
      <c r="H25" s="37">
        <v>1</v>
      </c>
      <c r="I25" s="39" t="s">
        <v>50</v>
      </c>
      <c r="J25" s="41">
        <f t="shared" si="2"/>
        <v>0</v>
      </c>
      <c r="K25" s="149"/>
      <c r="L25" s="42" t="s">
        <v>275</v>
      </c>
    </row>
    <row r="26" spans="2:12" s="4" customFormat="1" ht="45.75" customHeight="1">
      <c r="B26" s="233"/>
      <c r="C26" s="199" t="s">
        <v>23</v>
      </c>
      <c r="D26" s="34" t="s">
        <v>137</v>
      </c>
      <c r="E26" s="21"/>
      <c r="F26" s="37">
        <v>1</v>
      </c>
      <c r="G26" s="38" t="s">
        <v>14</v>
      </c>
      <c r="H26" s="37">
        <v>1</v>
      </c>
      <c r="I26" s="39" t="s">
        <v>13</v>
      </c>
      <c r="J26" s="41">
        <f t="shared" si="2"/>
        <v>0</v>
      </c>
      <c r="K26" s="149"/>
      <c r="L26" s="36" t="s">
        <v>276</v>
      </c>
    </row>
    <row r="27" spans="2:12" s="5" customFormat="1" ht="45.75" customHeight="1">
      <c r="B27" s="233"/>
      <c r="C27" s="259" t="s">
        <v>24</v>
      </c>
      <c r="D27" s="34" t="s">
        <v>65</v>
      </c>
      <c r="E27" s="35"/>
      <c r="F27" s="22"/>
      <c r="G27" s="23" t="s">
        <v>61</v>
      </c>
      <c r="H27" s="22">
        <v>1</v>
      </c>
      <c r="I27" s="24" t="s">
        <v>13</v>
      </c>
      <c r="J27" s="41">
        <f t="shared" si="2"/>
        <v>0</v>
      </c>
      <c r="K27" s="149"/>
      <c r="L27" s="42" t="s">
        <v>278</v>
      </c>
    </row>
    <row r="28" spans="2:12" s="5" customFormat="1" ht="45.75" customHeight="1">
      <c r="B28" s="233"/>
      <c r="C28" s="260"/>
      <c r="D28" s="43" t="s">
        <v>91</v>
      </c>
      <c r="E28" s="35"/>
      <c r="F28" s="22">
        <v>1</v>
      </c>
      <c r="G28" s="23" t="s">
        <v>69</v>
      </c>
      <c r="H28" s="22">
        <v>1</v>
      </c>
      <c r="I28" s="24" t="s">
        <v>50</v>
      </c>
      <c r="J28" s="41">
        <f t="shared" si="2"/>
        <v>0</v>
      </c>
      <c r="K28" s="149"/>
      <c r="L28" s="48" t="s">
        <v>207</v>
      </c>
    </row>
    <row r="29" spans="2:12" s="5" customFormat="1" ht="45.75" customHeight="1">
      <c r="B29" s="233"/>
      <c r="C29" s="260"/>
      <c r="D29" s="43" t="s">
        <v>66</v>
      </c>
      <c r="E29" s="35"/>
      <c r="F29" s="22">
        <v>1</v>
      </c>
      <c r="G29" s="23" t="s">
        <v>61</v>
      </c>
      <c r="H29" s="22">
        <v>1</v>
      </c>
      <c r="I29" s="24" t="s">
        <v>50</v>
      </c>
      <c r="J29" s="41">
        <f t="shared" si="2"/>
        <v>0</v>
      </c>
      <c r="K29" s="149"/>
      <c r="L29" s="48" t="s">
        <v>207</v>
      </c>
    </row>
    <row r="30" spans="2:12" s="5" customFormat="1" ht="45.75" customHeight="1">
      <c r="B30" s="233"/>
      <c r="C30" s="260"/>
      <c r="D30" s="43" t="s">
        <v>67</v>
      </c>
      <c r="E30" s="35"/>
      <c r="F30" s="22">
        <v>1</v>
      </c>
      <c r="G30" s="23" t="s">
        <v>69</v>
      </c>
      <c r="H30" s="22">
        <v>1</v>
      </c>
      <c r="I30" s="24" t="s">
        <v>50</v>
      </c>
      <c r="J30" s="41">
        <f t="shared" si="2"/>
        <v>0</v>
      </c>
      <c r="K30" s="149"/>
      <c r="L30" s="42" t="s">
        <v>113</v>
      </c>
    </row>
    <row r="31" spans="2:12" s="5" customFormat="1" ht="45.75" customHeight="1">
      <c r="B31" s="233"/>
      <c r="C31" s="261"/>
      <c r="D31" s="34" t="s">
        <v>68</v>
      </c>
      <c r="E31" s="21"/>
      <c r="F31" s="37">
        <v>1</v>
      </c>
      <c r="G31" s="38" t="s">
        <v>89</v>
      </c>
      <c r="H31" s="37">
        <v>1</v>
      </c>
      <c r="I31" s="39" t="s">
        <v>50</v>
      </c>
      <c r="J31" s="41">
        <f t="shared" si="2"/>
        <v>0</v>
      </c>
      <c r="K31" s="149"/>
      <c r="L31" s="48" t="s">
        <v>208</v>
      </c>
    </row>
    <row r="32" spans="2:12" s="4" customFormat="1" ht="45.75" customHeight="1">
      <c r="B32" s="233"/>
      <c r="C32" s="200" t="s">
        <v>54</v>
      </c>
      <c r="D32" s="44" t="s">
        <v>279</v>
      </c>
      <c r="E32" s="21"/>
      <c r="F32" s="37">
        <v>1</v>
      </c>
      <c r="G32" s="38" t="s">
        <v>51</v>
      </c>
      <c r="H32" s="37">
        <v>1</v>
      </c>
      <c r="I32" s="39" t="s">
        <v>50</v>
      </c>
      <c r="J32" s="41">
        <f t="shared" si="2"/>
        <v>0</v>
      </c>
      <c r="K32" s="149"/>
      <c r="L32" s="42" t="s">
        <v>145</v>
      </c>
    </row>
    <row r="33" spans="2:12" ht="45.75" customHeight="1">
      <c r="B33" s="233"/>
      <c r="C33" s="256" t="s">
        <v>25</v>
      </c>
      <c r="D33" s="44" t="s">
        <v>70</v>
      </c>
      <c r="E33" s="21"/>
      <c r="F33" s="37">
        <v>1</v>
      </c>
      <c r="G33" s="38" t="s">
        <v>14</v>
      </c>
      <c r="H33" s="37">
        <v>1</v>
      </c>
      <c r="I33" s="39" t="s">
        <v>13</v>
      </c>
      <c r="J33" s="45">
        <f t="shared" si="2"/>
        <v>0</v>
      </c>
      <c r="K33" s="149"/>
      <c r="L33" s="42" t="s">
        <v>280</v>
      </c>
    </row>
    <row r="34" spans="2:12" ht="45.75" customHeight="1">
      <c r="B34" s="233"/>
      <c r="C34" s="256"/>
      <c r="D34" s="44" t="s">
        <v>71</v>
      </c>
      <c r="E34" s="21"/>
      <c r="F34" s="37">
        <v>250</v>
      </c>
      <c r="G34" s="38" t="s">
        <v>72</v>
      </c>
      <c r="H34" s="37">
        <v>1</v>
      </c>
      <c r="I34" s="39" t="s">
        <v>51</v>
      </c>
      <c r="J34" s="45">
        <f t="shared" si="2"/>
        <v>0</v>
      </c>
      <c r="K34" s="149"/>
      <c r="L34" s="152"/>
    </row>
    <row r="35" spans="2:12" ht="45.75" customHeight="1">
      <c r="B35" s="233"/>
      <c r="C35" s="256" t="s">
        <v>27</v>
      </c>
      <c r="D35" s="46" t="s">
        <v>282</v>
      </c>
      <c r="E35" s="21"/>
      <c r="F35" s="37"/>
      <c r="G35" s="38" t="s">
        <v>61</v>
      </c>
      <c r="H35" s="37">
        <v>1</v>
      </c>
      <c r="I35" s="39" t="s">
        <v>50</v>
      </c>
      <c r="J35" s="47">
        <f t="shared" si="2"/>
        <v>0</v>
      </c>
      <c r="K35" s="153"/>
      <c r="L35" s="42" t="s">
        <v>283</v>
      </c>
    </row>
    <row r="36" spans="2:12" ht="45.75" customHeight="1">
      <c r="B36" s="233"/>
      <c r="C36" s="256"/>
      <c r="D36" s="46" t="s">
        <v>74</v>
      </c>
      <c r="E36" s="21"/>
      <c r="F36" s="37"/>
      <c r="G36" s="38" t="s">
        <v>72</v>
      </c>
      <c r="H36" s="37">
        <v>1</v>
      </c>
      <c r="I36" s="39" t="s">
        <v>51</v>
      </c>
      <c r="J36" s="47">
        <f t="shared" si="2"/>
        <v>0</v>
      </c>
      <c r="K36" s="153"/>
      <c r="L36" s="42" t="s">
        <v>248</v>
      </c>
    </row>
    <row r="37" spans="2:12" s="4" customFormat="1" ht="45.75" customHeight="1">
      <c r="B37" s="233"/>
      <c r="C37" s="256"/>
      <c r="D37" s="44" t="s">
        <v>281</v>
      </c>
      <c r="E37" s="35"/>
      <c r="F37" s="22">
        <v>1</v>
      </c>
      <c r="G37" s="23" t="s">
        <v>51</v>
      </c>
      <c r="H37" s="22">
        <v>1</v>
      </c>
      <c r="I37" s="24" t="s">
        <v>51</v>
      </c>
      <c r="J37" s="47">
        <f t="shared" si="2"/>
        <v>0</v>
      </c>
      <c r="K37" s="153"/>
      <c r="L37" s="48" t="s">
        <v>114</v>
      </c>
    </row>
    <row r="38" spans="2:12" s="4" customFormat="1" ht="45.75" customHeight="1">
      <c r="B38" s="233"/>
      <c r="C38" s="256" t="s">
        <v>78</v>
      </c>
      <c r="D38" s="34" t="s">
        <v>155</v>
      </c>
      <c r="E38" s="49"/>
      <c r="F38" s="22">
        <v>1</v>
      </c>
      <c r="G38" s="23" t="s">
        <v>51</v>
      </c>
      <c r="H38" s="22">
        <v>1</v>
      </c>
      <c r="I38" s="24" t="s">
        <v>51</v>
      </c>
      <c r="J38" s="47">
        <f t="shared" si="2"/>
        <v>0</v>
      </c>
      <c r="K38" s="153"/>
      <c r="L38" s="48" t="s">
        <v>156</v>
      </c>
    </row>
    <row r="39" spans="2:12" s="4" customFormat="1" ht="45.75" customHeight="1">
      <c r="B39" s="233"/>
      <c r="C39" s="256"/>
      <c r="D39" s="20" t="s">
        <v>284</v>
      </c>
      <c r="E39" s="49"/>
      <c r="F39" s="154">
        <v>200</v>
      </c>
      <c r="G39" s="66" t="s">
        <v>72</v>
      </c>
      <c r="H39" s="22">
        <v>1</v>
      </c>
      <c r="I39" s="24" t="s">
        <v>51</v>
      </c>
      <c r="J39" s="47">
        <f t="shared" si="2"/>
        <v>0</v>
      </c>
      <c r="K39" s="153"/>
      <c r="L39" s="48" t="s">
        <v>286</v>
      </c>
    </row>
    <row r="40" spans="2:12" s="4" customFormat="1" ht="45.75" customHeight="1">
      <c r="B40" s="233"/>
      <c r="C40" s="256"/>
      <c r="D40" s="20" t="s">
        <v>157</v>
      </c>
      <c r="E40" s="49"/>
      <c r="F40" s="154">
        <v>100</v>
      </c>
      <c r="G40" s="66" t="s">
        <v>72</v>
      </c>
      <c r="H40" s="22">
        <v>1</v>
      </c>
      <c r="I40" s="24" t="s">
        <v>51</v>
      </c>
      <c r="J40" s="47">
        <f t="shared" si="2"/>
        <v>0</v>
      </c>
      <c r="K40" s="153"/>
      <c r="L40" s="155" t="s">
        <v>285</v>
      </c>
    </row>
    <row r="41" spans="2:12" s="4" customFormat="1" ht="45.75" customHeight="1">
      <c r="B41" s="233"/>
      <c r="C41" s="256" t="s">
        <v>55</v>
      </c>
      <c r="D41" s="34" t="s">
        <v>158</v>
      </c>
      <c r="E41" s="21"/>
      <c r="F41" s="37">
        <v>4</v>
      </c>
      <c r="G41" s="38" t="s">
        <v>52</v>
      </c>
      <c r="H41" s="22">
        <v>1</v>
      </c>
      <c r="I41" s="39" t="s">
        <v>13</v>
      </c>
      <c r="J41" s="50">
        <f t="shared" si="2"/>
        <v>0</v>
      </c>
      <c r="K41" s="153"/>
      <c r="L41" s="48" t="s">
        <v>287</v>
      </c>
    </row>
    <row r="42" spans="2:12" ht="45.75" customHeight="1">
      <c r="B42" s="233"/>
      <c r="C42" s="256"/>
      <c r="D42" s="34" t="s">
        <v>75</v>
      </c>
      <c r="E42" s="35"/>
      <c r="F42" s="22">
        <v>1</v>
      </c>
      <c r="G42" s="23" t="s">
        <v>26</v>
      </c>
      <c r="H42" s="22">
        <v>1</v>
      </c>
      <c r="I42" s="24" t="s">
        <v>13</v>
      </c>
      <c r="J42" s="47">
        <f t="shared" si="2"/>
        <v>0</v>
      </c>
      <c r="K42" s="153"/>
      <c r="L42" s="42" t="s">
        <v>159</v>
      </c>
    </row>
    <row r="43" spans="2:12" ht="45.75" customHeight="1">
      <c r="B43" s="233"/>
      <c r="C43" s="256"/>
      <c r="D43" s="34" t="s">
        <v>76</v>
      </c>
      <c r="E43" s="21"/>
      <c r="F43" s="37">
        <v>20</v>
      </c>
      <c r="G43" s="38" t="s">
        <v>26</v>
      </c>
      <c r="H43" s="37">
        <v>1</v>
      </c>
      <c r="I43" s="39" t="s">
        <v>13</v>
      </c>
      <c r="J43" s="47">
        <f t="shared" si="2"/>
        <v>0</v>
      </c>
      <c r="K43" s="153"/>
      <c r="L43" s="36" t="s">
        <v>115</v>
      </c>
    </row>
    <row r="44" spans="2:12" ht="45.75" customHeight="1">
      <c r="B44" s="233"/>
      <c r="C44" s="256"/>
      <c r="D44" s="34" t="s">
        <v>77</v>
      </c>
      <c r="E44" s="21"/>
      <c r="F44" s="22"/>
      <c r="G44" s="23" t="s">
        <v>72</v>
      </c>
      <c r="H44" s="22">
        <v>1</v>
      </c>
      <c r="I44" s="24" t="s">
        <v>50</v>
      </c>
      <c r="J44" s="47">
        <f t="shared" si="2"/>
        <v>0</v>
      </c>
      <c r="K44" s="153"/>
      <c r="L44" s="36" t="s">
        <v>161</v>
      </c>
    </row>
    <row r="45" spans="2:12" ht="45.75" customHeight="1">
      <c r="B45" s="233"/>
      <c r="C45" s="256"/>
      <c r="D45" s="34" t="s">
        <v>98</v>
      </c>
      <c r="E45" s="21"/>
      <c r="F45" s="22"/>
      <c r="G45" s="23" t="s">
        <v>60</v>
      </c>
      <c r="H45" s="22">
        <v>1</v>
      </c>
      <c r="I45" s="24" t="s">
        <v>50</v>
      </c>
      <c r="J45" s="47">
        <f t="shared" si="2"/>
        <v>0</v>
      </c>
      <c r="K45" s="153"/>
      <c r="L45" s="36" t="s">
        <v>162</v>
      </c>
    </row>
    <row r="46" spans="2:12" ht="45.75" customHeight="1">
      <c r="B46" s="233"/>
      <c r="C46" s="256"/>
      <c r="D46" s="34" t="s">
        <v>163</v>
      </c>
      <c r="E46" s="121"/>
      <c r="F46" s="37">
        <v>1</v>
      </c>
      <c r="G46" s="38" t="s">
        <v>51</v>
      </c>
      <c r="H46" s="37">
        <v>1</v>
      </c>
      <c r="I46" s="39" t="s">
        <v>53</v>
      </c>
      <c r="J46" s="157">
        <f t="shared" si="2"/>
        <v>0</v>
      </c>
      <c r="K46" s="158"/>
      <c r="L46" s="48" t="s">
        <v>288</v>
      </c>
    </row>
    <row r="47" spans="2:12" ht="45.75" customHeight="1">
      <c r="B47" s="234"/>
      <c r="C47" s="196" t="s">
        <v>28</v>
      </c>
      <c r="D47" s="51" t="s">
        <v>16</v>
      </c>
      <c r="E47" s="28"/>
      <c r="F47" s="29"/>
      <c r="G47" s="30"/>
      <c r="H47" s="31"/>
      <c r="I47" s="32"/>
      <c r="J47" s="52">
        <f>SUM(J22:J46)</f>
        <v>0</v>
      </c>
      <c r="K47" s="159"/>
      <c r="L47" s="53"/>
    </row>
    <row r="48" spans="2:12" ht="45.75" customHeight="1">
      <c r="B48" s="258" t="s">
        <v>211</v>
      </c>
      <c r="C48" s="202" t="s">
        <v>106</v>
      </c>
      <c r="D48" s="160" t="s">
        <v>165</v>
      </c>
      <c r="E48" s="161">
        <v>0</v>
      </c>
      <c r="F48" s="162">
        <v>5</v>
      </c>
      <c r="G48" s="162" t="s">
        <v>166</v>
      </c>
      <c r="H48" s="162">
        <v>1</v>
      </c>
      <c r="I48" s="162" t="s">
        <v>167</v>
      </c>
      <c r="J48" s="163">
        <f>E48*F48*H48</f>
        <v>0</v>
      </c>
      <c r="K48" s="168"/>
      <c r="L48" s="169" t="s">
        <v>319</v>
      </c>
    </row>
    <row r="49" spans="2:12" ht="45.75" customHeight="1">
      <c r="B49" s="255"/>
      <c r="C49" s="200" t="s">
        <v>168</v>
      </c>
      <c r="D49" s="167" t="s">
        <v>169</v>
      </c>
      <c r="E49" s="164">
        <v>0</v>
      </c>
      <c r="F49" s="165">
        <v>1</v>
      </c>
      <c r="G49" s="165" t="s">
        <v>61</v>
      </c>
      <c r="H49" s="165">
        <v>1</v>
      </c>
      <c r="I49" s="165" t="s">
        <v>19</v>
      </c>
      <c r="J49" s="41">
        <f>E49*F49*H49</f>
        <v>0</v>
      </c>
      <c r="K49" s="149"/>
      <c r="L49" s="166" t="s">
        <v>217</v>
      </c>
    </row>
    <row r="50" spans="2:12" ht="45.75" customHeight="1">
      <c r="B50" s="255"/>
      <c r="C50" s="202" t="s">
        <v>117</v>
      </c>
      <c r="D50" s="167" t="s">
        <v>170</v>
      </c>
      <c r="E50" s="164">
        <v>0</v>
      </c>
      <c r="F50" s="165">
        <v>1</v>
      </c>
      <c r="G50" s="165" t="s">
        <v>51</v>
      </c>
      <c r="H50" s="165">
        <v>1</v>
      </c>
      <c r="I50" s="165" t="s">
        <v>51</v>
      </c>
      <c r="J50" s="41">
        <f>E50*F50*H50</f>
        <v>0</v>
      </c>
      <c r="K50" s="149"/>
      <c r="L50" s="166" t="s">
        <v>218</v>
      </c>
    </row>
    <row r="51" spans="2:12" ht="45.75" customHeight="1">
      <c r="B51" s="255"/>
      <c r="C51" s="26" t="s">
        <v>29</v>
      </c>
      <c r="D51" s="27" t="s">
        <v>16</v>
      </c>
      <c r="E51" s="28"/>
      <c r="F51" s="29"/>
      <c r="G51" s="30"/>
      <c r="H51" s="31"/>
      <c r="I51" s="32"/>
      <c r="J51" s="52">
        <f>SUM(J48:J50)</f>
        <v>0</v>
      </c>
      <c r="K51" s="159"/>
      <c r="L51" s="53"/>
    </row>
    <row r="52" spans="2:12" ht="45.75" customHeight="1">
      <c r="B52" s="255"/>
      <c r="C52" s="202" t="s">
        <v>213</v>
      </c>
      <c r="D52" s="167" t="s">
        <v>212</v>
      </c>
      <c r="E52" s="164">
        <v>30000000</v>
      </c>
      <c r="F52" s="165">
        <v>1</v>
      </c>
      <c r="G52" s="165" t="s">
        <v>51</v>
      </c>
      <c r="H52" s="165">
        <v>1</v>
      </c>
      <c r="I52" s="165" t="s">
        <v>51</v>
      </c>
      <c r="J52" s="41">
        <f>E52*F52*H52</f>
        <v>30000000</v>
      </c>
      <c r="K52" s="149"/>
      <c r="L52" s="169" t="s">
        <v>302</v>
      </c>
    </row>
    <row r="53" spans="2:12" ht="45.75" customHeight="1">
      <c r="B53" s="255"/>
      <c r="C53" s="26" t="s">
        <v>29</v>
      </c>
      <c r="D53" s="27" t="s">
        <v>16</v>
      </c>
      <c r="E53" s="28"/>
      <c r="F53" s="29"/>
      <c r="G53" s="30"/>
      <c r="H53" s="31"/>
      <c r="I53" s="32"/>
      <c r="J53" s="52">
        <f>SUM(J52)</f>
        <v>30000000</v>
      </c>
      <c r="K53" s="159"/>
      <c r="L53" s="210" t="s">
        <v>224</v>
      </c>
    </row>
    <row r="54" spans="2:12" ht="45.75" customHeight="1">
      <c r="B54" s="232" t="s">
        <v>56</v>
      </c>
      <c r="C54" s="259" t="s">
        <v>57</v>
      </c>
      <c r="D54" s="34" t="s">
        <v>171</v>
      </c>
      <c r="E54" s="21"/>
      <c r="F54" s="37">
        <v>1</v>
      </c>
      <c r="G54" s="38" t="s">
        <v>51</v>
      </c>
      <c r="H54" s="37">
        <v>1</v>
      </c>
      <c r="I54" s="39" t="s">
        <v>51</v>
      </c>
      <c r="J54" s="57">
        <f t="shared" ref="J54:J58" si="3">E54*F54*H54</f>
        <v>0</v>
      </c>
      <c r="K54" s="156"/>
      <c r="L54" s="42" t="s">
        <v>172</v>
      </c>
    </row>
    <row r="55" spans="2:12" ht="45.75" customHeight="1">
      <c r="B55" s="233"/>
      <c r="C55" s="260"/>
      <c r="D55" s="43" t="s">
        <v>175</v>
      </c>
      <c r="E55" s="35"/>
      <c r="F55" s="22">
        <v>5</v>
      </c>
      <c r="G55" s="38" t="s">
        <v>72</v>
      </c>
      <c r="H55" s="37">
        <v>1</v>
      </c>
      <c r="I55" s="39" t="s">
        <v>82</v>
      </c>
      <c r="J55" s="54">
        <f t="shared" si="3"/>
        <v>0</v>
      </c>
      <c r="K55" s="170"/>
      <c r="L55" s="42" t="s">
        <v>176</v>
      </c>
    </row>
    <row r="56" spans="2:12" s="6" customFormat="1" ht="45.75" customHeight="1">
      <c r="B56" s="233"/>
      <c r="C56" s="260"/>
      <c r="D56" s="43" t="s">
        <v>79</v>
      </c>
      <c r="E56" s="35"/>
      <c r="F56" s="22">
        <v>2</v>
      </c>
      <c r="G56" s="38" t="s">
        <v>72</v>
      </c>
      <c r="H56" s="37">
        <v>1</v>
      </c>
      <c r="I56" s="39" t="s">
        <v>82</v>
      </c>
      <c r="J56" s="54">
        <f t="shared" si="3"/>
        <v>0</v>
      </c>
      <c r="K56" s="170"/>
      <c r="L56" s="42" t="s">
        <v>289</v>
      </c>
    </row>
    <row r="57" spans="2:12" s="6" customFormat="1" ht="45.75" customHeight="1">
      <c r="B57" s="233"/>
      <c r="C57" s="260"/>
      <c r="D57" s="34" t="s">
        <v>80</v>
      </c>
      <c r="E57" s="35"/>
      <c r="F57" s="22">
        <v>5</v>
      </c>
      <c r="G57" s="38" t="s">
        <v>72</v>
      </c>
      <c r="H57" s="37">
        <v>1</v>
      </c>
      <c r="I57" s="39" t="s">
        <v>82</v>
      </c>
      <c r="J57" s="54">
        <f t="shared" si="3"/>
        <v>0</v>
      </c>
      <c r="K57" s="170"/>
      <c r="L57" s="42" t="s">
        <v>291</v>
      </c>
    </row>
    <row r="58" spans="2:12" s="6" customFormat="1" ht="45.75" customHeight="1">
      <c r="B58" s="233"/>
      <c r="C58" s="261"/>
      <c r="D58" s="34" t="s">
        <v>116</v>
      </c>
      <c r="E58" s="35"/>
      <c r="F58" s="22">
        <v>1</v>
      </c>
      <c r="G58" s="38" t="s">
        <v>72</v>
      </c>
      <c r="H58" s="37">
        <v>1</v>
      </c>
      <c r="I58" s="39" t="s">
        <v>82</v>
      </c>
      <c r="J58" s="54">
        <f t="shared" si="3"/>
        <v>0</v>
      </c>
      <c r="K58" s="170"/>
      <c r="L58" s="42" t="s">
        <v>290</v>
      </c>
    </row>
    <row r="59" spans="2:12" ht="45.75" customHeight="1">
      <c r="B59" s="234"/>
      <c r="C59" s="26" t="s">
        <v>30</v>
      </c>
      <c r="D59" s="27" t="s">
        <v>16</v>
      </c>
      <c r="E59" s="28"/>
      <c r="F59" s="29"/>
      <c r="G59" s="30"/>
      <c r="H59" s="31"/>
      <c r="I59" s="32"/>
      <c r="J59" s="52">
        <f>SUM(J54:J58)</f>
        <v>0</v>
      </c>
      <c r="K59" s="159"/>
      <c r="L59" s="53"/>
    </row>
    <row r="60" spans="2:12" s="4" customFormat="1" ht="45.75" customHeight="1">
      <c r="B60" s="233" t="s">
        <v>99</v>
      </c>
      <c r="C60" s="260" t="s">
        <v>183</v>
      </c>
      <c r="D60" s="34" t="s">
        <v>262</v>
      </c>
      <c r="E60" s="21"/>
      <c r="F60" s="37">
        <v>250</v>
      </c>
      <c r="G60" s="38" t="s">
        <v>83</v>
      </c>
      <c r="H60" s="37">
        <v>1</v>
      </c>
      <c r="I60" s="39" t="s">
        <v>81</v>
      </c>
      <c r="J60" s="54">
        <f>E60*F60*H60</f>
        <v>0</v>
      </c>
      <c r="K60" s="170"/>
      <c r="L60" s="212" t="s">
        <v>262</v>
      </c>
    </row>
    <row r="61" spans="2:12" s="4" customFormat="1" ht="45.75" customHeight="1">
      <c r="B61" s="233"/>
      <c r="C61" s="260"/>
      <c r="D61" s="195" t="s">
        <v>315</v>
      </c>
      <c r="E61" s="21">
        <v>0</v>
      </c>
      <c r="F61" s="37">
        <v>150</v>
      </c>
      <c r="G61" s="38" t="s">
        <v>83</v>
      </c>
      <c r="H61" s="37">
        <v>1</v>
      </c>
      <c r="I61" s="39" t="s">
        <v>81</v>
      </c>
      <c r="J61" s="54">
        <f>E61*F61*H61</f>
        <v>0</v>
      </c>
      <c r="K61" s="170"/>
      <c r="L61" s="42" t="s">
        <v>316</v>
      </c>
    </row>
    <row r="62" spans="2:12" ht="45.75" customHeight="1">
      <c r="B62" s="234"/>
      <c r="C62" s="26" t="s">
        <v>31</v>
      </c>
      <c r="D62" s="27" t="s">
        <v>16</v>
      </c>
      <c r="E62" s="28"/>
      <c r="F62" s="29"/>
      <c r="G62" s="30"/>
      <c r="H62" s="31"/>
      <c r="I62" s="32"/>
      <c r="J62" s="52">
        <f>SUM(J60:J61)</f>
        <v>0</v>
      </c>
      <c r="K62" s="159"/>
      <c r="L62" s="53"/>
    </row>
    <row r="63" spans="2:12" ht="45.75" customHeight="1">
      <c r="B63" s="255" t="s">
        <v>32</v>
      </c>
      <c r="C63" s="199" t="s">
        <v>84</v>
      </c>
      <c r="D63" s="214" t="s">
        <v>329</v>
      </c>
      <c r="E63" s="49"/>
      <c r="F63" s="37">
        <v>1</v>
      </c>
      <c r="G63" s="38" t="s">
        <v>14</v>
      </c>
      <c r="H63" s="37">
        <v>1</v>
      </c>
      <c r="I63" s="39" t="s">
        <v>14</v>
      </c>
      <c r="J63" s="171">
        <f t="shared" ref="J63" si="4">E63*F63*H63</f>
        <v>0</v>
      </c>
      <c r="K63" s="172"/>
      <c r="L63" s="143" t="s">
        <v>330</v>
      </c>
    </row>
    <row r="64" spans="2:12" ht="45.75" customHeight="1">
      <c r="B64" s="255"/>
      <c r="C64" s="199" t="s">
        <v>184</v>
      </c>
      <c r="D64" s="20" t="s">
        <v>185</v>
      </c>
      <c r="E64" s="49"/>
      <c r="F64" s="37">
        <v>1</v>
      </c>
      <c r="G64" s="38" t="s">
        <v>14</v>
      </c>
      <c r="H64" s="37">
        <v>1</v>
      </c>
      <c r="I64" s="39" t="s">
        <v>14</v>
      </c>
      <c r="J64" s="171">
        <f t="shared" ref="J64:J65" si="5">E64*F64*H64</f>
        <v>0</v>
      </c>
      <c r="K64" s="172"/>
      <c r="L64" s="42" t="s">
        <v>327</v>
      </c>
    </row>
    <row r="65" spans="2:12" ht="45.75" customHeight="1">
      <c r="B65" s="255"/>
      <c r="C65" s="199" t="s">
        <v>85</v>
      </c>
      <c r="D65" s="20" t="s">
        <v>254</v>
      </c>
      <c r="E65" s="35"/>
      <c r="F65" s="22">
        <v>1</v>
      </c>
      <c r="G65" s="23" t="s">
        <v>14</v>
      </c>
      <c r="H65" s="22">
        <v>1</v>
      </c>
      <c r="I65" s="24" t="s">
        <v>19</v>
      </c>
      <c r="J65" s="47">
        <f t="shared" si="5"/>
        <v>0</v>
      </c>
      <c r="K65" s="153"/>
      <c r="L65" s="48" t="s">
        <v>186</v>
      </c>
    </row>
    <row r="66" spans="2:12" ht="45.75" customHeight="1">
      <c r="B66" s="255"/>
      <c r="C66" s="26" t="s">
        <v>33</v>
      </c>
      <c r="D66" s="27" t="s">
        <v>16</v>
      </c>
      <c r="E66" s="28"/>
      <c r="F66" s="58"/>
      <c r="G66" s="59"/>
      <c r="H66" s="60"/>
      <c r="I66" s="61"/>
      <c r="J66" s="52">
        <f>SUM(J63:J65)</f>
        <v>0</v>
      </c>
      <c r="K66" s="159"/>
      <c r="L66" s="53"/>
    </row>
    <row r="67" spans="2:12" ht="45.75" customHeight="1">
      <c r="B67" s="255" t="s">
        <v>34</v>
      </c>
      <c r="C67" s="256" t="s">
        <v>35</v>
      </c>
      <c r="D67" s="34" t="s">
        <v>328</v>
      </c>
      <c r="E67" s="21"/>
      <c r="F67" s="37">
        <v>1</v>
      </c>
      <c r="G67" s="38" t="s">
        <v>17</v>
      </c>
      <c r="H67" s="37">
        <v>1</v>
      </c>
      <c r="I67" s="39" t="s">
        <v>13</v>
      </c>
      <c r="J67" s="55">
        <f t="shared" ref="J67:J73" si="6">E67*F67*H67</f>
        <v>0</v>
      </c>
      <c r="K67" s="156"/>
      <c r="L67" s="169" t="s">
        <v>222</v>
      </c>
    </row>
    <row r="68" spans="2:12" ht="45.75" customHeight="1">
      <c r="B68" s="255"/>
      <c r="C68" s="256"/>
      <c r="D68" s="34" t="s">
        <v>187</v>
      </c>
      <c r="E68" s="21"/>
      <c r="F68" s="37">
        <v>2</v>
      </c>
      <c r="G68" s="38" t="s">
        <v>17</v>
      </c>
      <c r="H68" s="37">
        <v>1</v>
      </c>
      <c r="I68" s="39" t="s">
        <v>13</v>
      </c>
      <c r="J68" s="55">
        <f t="shared" si="6"/>
        <v>0</v>
      </c>
      <c r="K68" s="156"/>
      <c r="L68" s="42" t="s">
        <v>223</v>
      </c>
    </row>
    <row r="69" spans="2:12" ht="45.75" customHeight="1">
      <c r="B69" s="255"/>
      <c r="C69" s="256"/>
      <c r="D69" s="20" t="s">
        <v>244</v>
      </c>
      <c r="E69" s="21"/>
      <c r="F69" s="215">
        <v>2</v>
      </c>
      <c r="G69" s="216" t="s">
        <v>89</v>
      </c>
      <c r="H69" s="37">
        <v>1</v>
      </c>
      <c r="I69" s="39" t="s">
        <v>13</v>
      </c>
      <c r="J69" s="173">
        <f t="shared" si="6"/>
        <v>0</v>
      </c>
      <c r="K69" s="174"/>
      <c r="L69" s="42" t="s">
        <v>292</v>
      </c>
    </row>
    <row r="70" spans="2:12" ht="45.75" customHeight="1">
      <c r="B70" s="255"/>
      <c r="C70" s="256"/>
      <c r="D70" s="34" t="s">
        <v>86</v>
      </c>
      <c r="E70" s="21"/>
      <c r="F70" s="37">
        <v>1</v>
      </c>
      <c r="G70" s="38" t="s">
        <v>89</v>
      </c>
      <c r="H70" s="37">
        <v>1</v>
      </c>
      <c r="I70" s="39" t="s">
        <v>13</v>
      </c>
      <c r="J70" s="55">
        <f t="shared" si="6"/>
        <v>0</v>
      </c>
      <c r="K70" s="156"/>
      <c r="L70" s="36" t="s">
        <v>221</v>
      </c>
    </row>
    <row r="71" spans="2:12" ht="45.75" customHeight="1">
      <c r="B71" s="255"/>
      <c r="C71" s="256"/>
      <c r="D71" s="56" t="s">
        <v>87</v>
      </c>
      <c r="E71" s="21"/>
      <c r="F71" s="37"/>
      <c r="G71" s="38" t="s">
        <v>89</v>
      </c>
      <c r="H71" s="37">
        <v>1</v>
      </c>
      <c r="I71" s="39" t="s">
        <v>50</v>
      </c>
      <c r="J71" s="55">
        <f t="shared" si="6"/>
        <v>0</v>
      </c>
      <c r="K71" s="156"/>
      <c r="L71" s="122" t="s">
        <v>245</v>
      </c>
    </row>
    <row r="72" spans="2:12" ht="45.75" customHeight="1">
      <c r="B72" s="255"/>
      <c r="C72" s="257" t="s">
        <v>36</v>
      </c>
      <c r="D72" s="34" t="s">
        <v>88</v>
      </c>
      <c r="E72" s="21"/>
      <c r="F72" s="37">
        <v>1</v>
      </c>
      <c r="G72" s="38" t="s">
        <v>14</v>
      </c>
      <c r="H72" s="37">
        <v>1</v>
      </c>
      <c r="I72" s="39" t="s">
        <v>14</v>
      </c>
      <c r="J72" s="55">
        <f t="shared" si="6"/>
        <v>0</v>
      </c>
      <c r="K72" s="156"/>
      <c r="L72" s="48" t="s">
        <v>189</v>
      </c>
    </row>
    <row r="73" spans="2:12" ht="45.75" customHeight="1">
      <c r="B73" s="255"/>
      <c r="C73" s="257"/>
      <c r="D73" s="34"/>
      <c r="E73" s="21"/>
      <c r="F73" s="37">
        <v>1</v>
      </c>
      <c r="G73" s="38" t="s">
        <v>14</v>
      </c>
      <c r="H73" s="37">
        <v>1</v>
      </c>
      <c r="I73" s="39" t="s">
        <v>14</v>
      </c>
      <c r="J73" s="55">
        <f t="shared" si="6"/>
        <v>0</v>
      </c>
      <c r="K73" s="156"/>
      <c r="L73" s="42"/>
    </row>
    <row r="74" spans="2:12" ht="45.75" customHeight="1">
      <c r="B74" s="255"/>
      <c r="C74" s="26" t="s">
        <v>37</v>
      </c>
      <c r="D74" s="27" t="s">
        <v>16</v>
      </c>
      <c r="E74" s="28"/>
      <c r="F74" s="58"/>
      <c r="G74" s="59"/>
      <c r="H74" s="60"/>
      <c r="I74" s="61"/>
      <c r="J74" s="52">
        <f>SUM(J67:J73)</f>
        <v>0</v>
      </c>
      <c r="K74" s="159"/>
      <c r="L74" s="53"/>
    </row>
    <row r="75" spans="2:12" ht="45.75" customHeight="1">
      <c r="B75" s="255" t="s">
        <v>38</v>
      </c>
      <c r="C75" s="256" t="s">
        <v>190</v>
      </c>
      <c r="D75" s="56" t="s">
        <v>246</v>
      </c>
      <c r="E75" s="119"/>
      <c r="F75" s="120"/>
      <c r="G75" s="38"/>
      <c r="H75" s="37"/>
      <c r="I75" s="39" t="s">
        <v>90</v>
      </c>
      <c r="J75" s="55">
        <f t="shared" ref="J75:J77" si="7">E75*F75*H75</f>
        <v>0</v>
      </c>
      <c r="K75" s="156"/>
      <c r="L75" s="62"/>
    </row>
    <row r="76" spans="2:12" ht="45.75" customHeight="1">
      <c r="B76" s="255"/>
      <c r="C76" s="256"/>
      <c r="D76" s="56" t="s">
        <v>246</v>
      </c>
      <c r="E76" s="119"/>
      <c r="F76" s="120"/>
      <c r="G76" s="38"/>
      <c r="H76" s="37"/>
      <c r="I76" s="39" t="s">
        <v>90</v>
      </c>
      <c r="J76" s="55">
        <f t="shared" si="7"/>
        <v>0</v>
      </c>
      <c r="K76" s="156"/>
      <c r="L76" s="62"/>
    </row>
    <row r="77" spans="2:12" ht="45.75" customHeight="1">
      <c r="B77" s="255"/>
      <c r="C77" s="256"/>
      <c r="D77" s="56" t="s">
        <v>246</v>
      </c>
      <c r="E77" s="119"/>
      <c r="F77" s="120"/>
      <c r="G77" s="38"/>
      <c r="H77" s="37"/>
      <c r="I77" s="39" t="s">
        <v>90</v>
      </c>
      <c r="J77" s="55">
        <f t="shared" si="7"/>
        <v>0</v>
      </c>
      <c r="K77" s="156"/>
      <c r="L77" s="62"/>
    </row>
    <row r="78" spans="2:12" ht="45.75" customHeight="1">
      <c r="B78" s="255"/>
      <c r="C78" s="26" t="s">
        <v>39</v>
      </c>
      <c r="D78" s="27" t="s">
        <v>16</v>
      </c>
      <c r="E78" s="28"/>
      <c r="F78" s="58"/>
      <c r="G78" s="59"/>
      <c r="H78" s="60"/>
      <c r="I78" s="61"/>
      <c r="J78" s="52">
        <f>SUM(J75:J77)</f>
        <v>0</v>
      </c>
      <c r="K78" s="159"/>
      <c r="L78" s="175"/>
    </row>
    <row r="79" spans="2:12" ht="45.75" customHeight="1">
      <c r="B79" s="232" t="s">
        <v>293</v>
      </c>
      <c r="C79" s="225" t="s">
        <v>322</v>
      </c>
      <c r="D79" s="226" t="s">
        <v>320</v>
      </c>
      <c r="E79" s="217"/>
      <c r="F79" s="218">
        <v>1</v>
      </c>
      <c r="G79" s="219" t="s">
        <v>14</v>
      </c>
      <c r="H79" s="220">
        <v>1</v>
      </c>
      <c r="I79" s="221" t="s">
        <v>19</v>
      </c>
      <c r="J79" s="222">
        <f>E79*F79*H79</f>
        <v>0</v>
      </c>
      <c r="K79" s="223"/>
      <c r="L79" s="224" t="s">
        <v>321</v>
      </c>
    </row>
    <row r="80" spans="2:12" ht="45.75" customHeight="1">
      <c r="B80" s="233"/>
      <c r="C80" s="201" t="s">
        <v>193</v>
      </c>
      <c r="D80" s="43" t="s">
        <v>194</v>
      </c>
      <c r="E80" s="49">
        <v>20000</v>
      </c>
      <c r="F80" s="154">
        <v>50</v>
      </c>
      <c r="G80" s="23" t="s">
        <v>195</v>
      </c>
      <c r="H80" s="67">
        <v>1</v>
      </c>
      <c r="I80" s="24" t="s">
        <v>50</v>
      </c>
      <c r="J80" s="63">
        <f>E80*F80*H80</f>
        <v>1000000</v>
      </c>
      <c r="K80" s="178"/>
      <c r="L80" s="198" t="s">
        <v>301</v>
      </c>
    </row>
    <row r="81" spans="2:12" ht="45.75" customHeight="1">
      <c r="B81" s="233"/>
      <c r="C81" s="201" t="s">
        <v>100</v>
      </c>
      <c r="D81" s="34" t="s">
        <v>297</v>
      </c>
      <c r="E81" s="21"/>
      <c r="F81" s="37">
        <v>1</v>
      </c>
      <c r="G81" s="38" t="s">
        <v>51</v>
      </c>
      <c r="H81" s="37">
        <v>1</v>
      </c>
      <c r="I81" s="39" t="s">
        <v>53</v>
      </c>
      <c r="J81" s="55">
        <f t="shared" ref="J81:J83" si="8">E81*F81*H81</f>
        <v>0</v>
      </c>
      <c r="K81" s="178"/>
      <c r="L81" s="198" t="s">
        <v>300</v>
      </c>
    </row>
    <row r="82" spans="2:12" ht="45.75" customHeight="1">
      <c r="B82" s="233"/>
      <c r="C82" s="201" t="s">
        <v>101</v>
      </c>
      <c r="D82" s="34" t="s">
        <v>298</v>
      </c>
      <c r="E82" s="21"/>
      <c r="F82" s="37">
        <v>10</v>
      </c>
      <c r="G82" s="38" t="s">
        <v>72</v>
      </c>
      <c r="H82" s="37">
        <v>1</v>
      </c>
      <c r="I82" s="39" t="s">
        <v>53</v>
      </c>
      <c r="J82" s="55">
        <f t="shared" si="8"/>
        <v>0</v>
      </c>
      <c r="K82" s="178"/>
      <c r="L82" s="198"/>
    </row>
    <row r="83" spans="2:12" ht="45.75" customHeight="1">
      <c r="B83" s="233"/>
      <c r="C83" s="213" t="s">
        <v>299</v>
      </c>
      <c r="D83" s="34" t="s">
        <v>94</v>
      </c>
      <c r="E83" s="21">
        <v>144000</v>
      </c>
      <c r="F83" s="37">
        <v>10</v>
      </c>
      <c r="G83" s="38" t="s">
        <v>72</v>
      </c>
      <c r="H83" s="37">
        <v>1</v>
      </c>
      <c r="I83" s="39" t="s">
        <v>19</v>
      </c>
      <c r="J83" s="55">
        <f t="shared" si="8"/>
        <v>1440000</v>
      </c>
      <c r="K83" s="178"/>
      <c r="L83" s="198" t="s">
        <v>311</v>
      </c>
    </row>
    <row r="84" spans="2:12" ht="45.75" customHeight="1">
      <c r="B84" s="234"/>
      <c r="C84" s="26" t="s">
        <v>41</v>
      </c>
      <c r="D84" s="27" t="s">
        <v>16</v>
      </c>
      <c r="E84" s="28"/>
      <c r="F84" s="58"/>
      <c r="G84" s="59"/>
      <c r="H84" s="60"/>
      <c r="I84" s="61"/>
      <c r="J84" s="52">
        <f>SUM(J79:J83)</f>
        <v>2440000</v>
      </c>
      <c r="K84" s="159"/>
      <c r="L84" s="53"/>
    </row>
    <row r="85" spans="2:12" ht="45.75" customHeight="1">
      <c r="B85" s="232" t="s">
        <v>42</v>
      </c>
      <c r="C85" s="245" t="s">
        <v>63</v>
      </c>
      <c r="D85" s="247" t="s">
        <v>62</v>
      </c>
      <c r="E85" s="197">
        <f>SUM((J47-J46)+J51+J59+J62+J66+J74+J78+J84)</f>
        <v>2440000</v>
      </c>
      <c r="F85" s="65"/>
      <c r="G85" s="66"/>
      <c r="H85" s="67">
        <v>1</v>
      </c>
      <c r="I85" s="68" t="s">
        <v>14</v>
      </c>
      <c r="J85" s="55">
        <f>E85*F85*H85</f>
        <v>0</v>
      </c>
      <c r="K85" s="156"/>
      <c r="L85" s="123" t="s">
        <v>305</v>
      </c>
    </row>
    <row r="86" spans="2:12" ht="45.75" customHeight="1">
      <c r="B86" s="233"/>
      <c r="C86" s="246"/>
      <c r="D86" s="248"/>
      <c r="E86" s="197">
        <f>+J53</f>
        <v>30000000</v>
      </c>
      <c r="F86" s="65"/>
      <c r="G86" s="66"/>
      <c r="H86" s="67">
        <v>1</v>
      </c>
      <c r="I86" s="68" t="s">
        <v>14</v>
      </c>
      <c r="J86" s="55">
        <f>E86*F86*H86</f>
        <v>0</v>
      </c>
      <c r="K86" s="179"/>
      <c r="L86" s="180" t="s">
        <v>247</v>
      </c>
    </row>
    <row r="87" spans="2:12" ht="45.75" customHeight="1" thickBot="1">
      <c r="B87" s="244"/>
      <c r="C87" s="69" t="s">
        <v>43</v>
      </c>
      <c r="D87" s="70" t="s">
        <v>16</v>
      </c>
      <c r="E87" s="71"/>
      <c r="F87" s="72"/>
      <c r="G87" s="73"/>
      <c r="H87" s="74"/>
      <c r="I87" s="75"/>
      <c r="J87" s="76">
        <f>SUM(J85)</f>
        <v>0</v>
      </c>
      <c r="K87" s="181"/>
      <c r="L87" s="77"/>
    </row>
    <row r="88" spans="2:12" ht="28.9" customHeight="1">
      <c r="B88" s="78"/>
      <c r="C88" s="78"/>
      <c r="D88" s="79"/>
      <c r="E88" s="79"/>
      <c r="F88" s="80"/>
      <c r="G88" s="81"/>
      <c r="H88" s="82"/>
      <c r="I88" s="79"/>
      <c r="J88" s="83"/>
      <c r="K88" s="83"/>
      <c r="L88" s="84"/>
    </row>
    <row r="89" spans="2:12" ht="28.15" customHeight="1">
      <c r="B89" s="78"/>
      <c r="C89" s="78"/>
      <c r="D89" s="85" t="s">
        <v>44</v>
      </c>
      <c r="E89" s="249"/>
      <c r="F89" s="250"/>
      <c r="G89" s="250"/>
      <c r="H89" s="250"/>
      <c r="I89" s="251"/>
      <c r="J89" s="86">
        <f>J15+J21+J47+J51+J59+J62+J66+J74+J78+J84+J87</f>
        <v>24601817.600000001</v>
      </c>
      <c r="K89" s="182"/>
      <c r="L89" s="87"/>
    </row>
    <row r="90" spans="2:12" ht="28.15" customHeight="1">
      <c r="B90" s="88"/>
      <c r="C90" s="89"/>
      <c r="D90" s="90" t="s">
        <v>45</v>
      </c>
      <c r="E90" s="252"/>
      <c r="F90" s="253"/>
      <c r="G90" s="253"/>
      <c r="H90" s="253"/>
      <c r="I90" s="254"/>
      <c r="J90" s="91">
        <f>J89*0.1</f>
        <v>2460181.7600000002</v>
      </c>
      <c r="K90" s="183"/>
      <c r="L90" s="92"/>
    </row>
    <row r="91" spans="2:12" ht="28.15" customHeight="1">
      <c r="B91" s="88"/>
      <c r="C91" s="89"/>
      <c r="D91" s="93" t="s">
        <v>46</v>
      </c>
      <c r="E91" s="235"/>
      <c r="F91" s="236"/>
      <c r="G91" s="236"/>
      <c r="H91" s="236"/>
      <c r="I91" s="237"/>
      <c r="J91" s="94">
        <f>ROUNDDOWN((J89+J90),-5)</f>
        <v>27000000</v>
      </c>
      <c r="K91" s="184"/>
      <c r="L91" s="95" t="s">
        <v>196</v>
      </c>
    </row>
    <row r="92" spans="2:12" ht="28.15" customHeight="1">
      <c r="C92" s="14"/>
      <c r="D92" s="14"/>
      <c r="E92" s="14"/>
      <c r="F92" s="96"/>
      <c r="G92" s="97"/>
      <c r="H92" s="98"/>
      <c r="I92" s="101"/>
      <c r="J92" s="99"/>
      <c r="K92" s="99"/>
      <c r="L92" s="100" t="s">
        <v>47</v>
      </c>
    </row>
    <row r="93" spans="2:12" ht="28.15" customHeight="1">
      <c r="C93" s="14"/>
      <c r="D93" s="14"/>
      <c r="E93" s="14"/>
      <c r="F93" s="96"/>
      <c r="G93" s="97"/>
      <c r="H93" s="98"/>
      <c r="I93" s="101"/>
      <c r="J93" s="185"/>
      <c r="K93" s="185"/>
      <c r="L93" s="186"/>
    </row>
    <row r="94" spans="2:12" ht="28.15" customHeight="1">
      <c r="C94" s="14"/>
      <c r="D94" s="102" t="s">
        <v>102</v>
      </c>
      <c r="E94" s="238" t="s">
        <v>103</v>
      </c>
      <c r="F94" s="238"/>
      <c r="G94" s="239" t="s">
        <v>58</v>
      </c>
      <c r="H94" s="239"/>
      <c r="I94" s="239"/>
      <c r="J94" s="103" t="s">
        <v>59</v>
      </c>
      <c r="K94" s="187"/>
      <c r="L94" s="188"/>
    </row>
    <row r="95" spans="2:12" ht="28.15" customHeight="1">
      <c r="C95" s="14"/>
      <c r="D95" s="104" t="s">
        <v>104</v>
      </c>
      <c r="E95" s="240">
        <f>J95/1.1</f>
        <v>2454545.4545454541</v>
      </c>
      <c r="F95" s="240"/>
      <c r="G95" s="241">
        <f>+E95*10%</f>
        <v>245454.54545454541</v>
      </c>
      <c r="H95" s="241"/>
      <c r="I95" s="241"/>
      <c r="J95" s="105">
        <f>J91*0.1</f>
        <v>2700000</v>
      </c>
      <c r="K95" s="189"/>
      <c r="L95" s="190"/>
    </row>
    <row r="96" spans="2:12" ht="28.15" customHeight="1">
      <c r="C96" s="14"/>
      <c r="D96" s="104" t="s">
        <v>105</v>
      </c>
      <c r="E96" s="242">
        <f>J96/1.1</f>
        <v>9818181.8181818165</v>
      </c>
      <c r="F96" s="242"/>
      <c r="G96" s="243">
        <f>+E96*10%</f>
        <v>981818.18181818165</v>
      </c>
      <c r="H96" s="243"/>
      <c r="I96" s="243"/>
      <c r="J96" s="106">
        <f>J91*0.4</f>
        <v>10800000</v>
      </c>
      <c r="K96" s="189"/>
      <c r="L96" s="190"/>
    </row>
    <row r="97" spans="3:12" ht="28.15" customHeight="1">
      <c r="C97" s="14"/>
      <c r="D97" s="107" t="s">
        <v>199</v>
      </c>
      <c r="E97" s="227">
        <f>J97/1.1</f>
        <v>12272727.272727272</v>
      </c>
      <c r="F97" s="227"/>
      <c r="G97" s="228">
        <f>+E97*10%</f>
        <v>1227272.7272727273</v>
      </c>
      <c r="H97" s="228"/>
      <c r="I97" s="228"/>
      <c r="J97" s="108">
        <f>J91*0.5</f>
        <v>13500000</v>
      </c>
      <c r="K97" s="191"/>
      <c r="L97" s="190"/>
    </row>
    <row r="98" spans="3:12" ht="28.15" customHeight="1">
      <c r="C98" s="14"/>
      <c r="D98" s="109" t="s">
        <v>59</v>
      </c>
      <c r="E98" s="229">
        <f>+E95+E96+E97</f>
        <v>24545454.545454539</v>
      </c>
      <c r="F98" s="229"/>
      <c r="G98" s="230">
        <f>+G95+G96+G97</f>
        <v>2454545.4545454541</v>
      </c>
      <c r="H98" s="230"/>
      <c r="I98" s="230"/>
      <c r="J98" s="110">
        <f>J91</f>
        <v>27000000</v>
      </c>
      <c r="K98" s="192"/>
      <c r="L98" s="193"/>
    </row>
    <row r="99" spans="3:12">
      <c r="G99" s="231"/>
      <c r="H99" s="231"/>
    </row>
  </sheetData>
  <autoFilter ref="B11:L87"/>
  <mergeCells count="56">
    <mergeCell ref="B12:B15"/>
    <mergeCell ref="C12:C14"/>
    <mergeCell ref="B1:L1"/>
    <mergeCell ref="E3:H7"/>
    <mergeCell ref="I3:J3"/>
    <mergeCell ref="I4:J4"/>
    <mergeCell ref="I5:J5"/>
    <mergeCell ref="I6:J6"/>
    <mergeCell ref="I7:J7"/>
    <mergeCell ref="L10:L11"/>
    <mergeCell ref="E9:F9"/>
    <mergeCell ref="B10:B11"/>
    <mergeCell ref="C10:C11"/>
    <mergeCell ref="D10:D11"/>
    <mergeCell ref="E10:J10"/>
    <mergeCell ref="E2:L2"/>
    <mergeCell ref="B16:B21"/>
    <mergeCell ref="C17:C18"/>
    <mergeCell ref="B22:B47"/>
    <mergeCell ref="C22:C23"/>
    <mergeCell ref="C24:C25"/>
    <mergeCell ref="C27:C31"/>
    <mergeCell ref="C33:C34"/>
    <mergeCell ref="C35:C37"/>
    <mergeCell ref="C38:C40"/>
    <mergeCell ref="C19:C20"/>
    <mergeCell ref="C41:C46"/>
    <mergeCell ref="B48:B53"/>
    <mergeCell ref="B54:B59"/>
    <mergeCell ref="C54:C58"/>
    <mergeCell ref="B60:B62"/>
    <mergeCell ref="C60:C61"/>
    <mergeCell ref="B63:B66"/>
    <mergeCell ref="B67:B74"/>
    <mergeCell ref="C67:C71"/>
    <mergeCell ref="C72:C73"/>
    <mergeCell ref="B75:B78"/>
    <mergeCell ref="C75:C77"/>
    <mergeCell ref="E96:F96"/>
    <mergeCell ref="G96:I96"/>
    <mergeCell ref="B85:B87"/>
    <mergeCell ref="C85:C86"/>
    <mergeCell ref="D85:D86"/>
    <mergeCell ref="E89:I89"/>
    <mergeCell ref="E90:I90"/>
    <mergeCell ref="B79:B84"/>
    <mergeCell ref="E91:I91"/>
    <mergeCell ref="E94:F94"/>
    <mergeCell ref="G94:I94"/>
    <mergeCell ref="E95:F95"/>
    <mergeCell ref="G95:I95"/>
    <mergeCell ref="E97:F97"/>
    <mergeCell ref="G97:I97"/>
    <mergeCell ref="E98:F98"/>
    <mergeCell ref="G98:I98"/>
    <mergeCell ref="G99:H99"/>
  </mergeCells>
  <phoneticPr fontId="19" type="noConversion"/>
  <printOptions horizontalCentered="1"/>
  <pageMargins left="0.23622047244094491" right="0.23622047244094491" top="0.74803149606299213" bottom="0.74803149606299213" header="0.31496062992125984" footer="0.31496062992125984"/>
  <pageSetup paperSize="8" scale="53" fitToHeight="4" orientation="landscape" r:id="rId1"/>
  <rowBreaks count="1" manualBreakCount="1">
    <brk id="26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79998168889431442"/>
    <pageSetUpPr fitToPage="1"/>
  </sheetPr>
  <dimension ref="B1:N110"/>
  <sheetViews>
    <sheetView showGridLines="0" zoomScale="60" zoomScaleNormal="60" zoomScaleSheetLayoutView="25" workbookViewId="0">
      <pane ySplit="11" topLeftCell="A12" activePane="bottomLeft" state="frozen"/>
      <selection activeCell="D24" sqref="D24"/>
      <selection pane="bottomLeft" activeCell="C2" sqref="C2"/>
    </sheetView>
  </sheetViews>
  <sheetFormatPr defaultColWidth="9" defaultRowHeight="18.75"/>
  <cols>
    <col min="1" max="1" width="9" style="2"/>
    <col min="2" max="2" width="19.625" style="11" customWidth="1"/>
    <col min="3" max="3" width="36.625" style="111" customWidth="1"/>
    <col min="4" max="4" width="70.125" style="112" customWidth="1"/>
    <col min="5" max="5" width="21.125" style="112" customWidth="1"/>
    <col min="6" max="6" width="8.625" style="113" customWidth="1"/>
    <col min="7" max="7" width="8.625" style="117" customWidth="1"/>
    <col min="8" max="8" width="8.625" style="118" customWidth="1"/>
    <col min="9" max="9" width="8.625" style="114" customWidth="1"/>
    <col min="10" max="10" width="25.875" style="115" customWidth="1"/>
    <col min="11" max="11" width="0.25" style="115" customWidth="1"/>
    <col min="12" max="12" width="129.75" style="116" customWidth="1"/>
    <col min="13" max="16384" width="9" style="2"/>
  </cols>
  <sheetData>
    <row r="1" spans="2:14" s="1" customFormat="1" ht="32.25" customHeight="1">
      <c r="B1" s="266" t="s">
        <v>200</v>
      </c>
      <c r="C1" s="266"/>
      <c r="D1" s="266"/>
      <c r="E1" s="266"/>
      <c r="F1" s="266"/>
      <c r="G1" s="266"/>
      <c r="H1" s="266"/>
      <c r="I1" s="266"/>
      <c r="J1" s="266"/>
      <c r="K1" s="266"/>
      <c r="L1" s="266"/>
    </row>
    <row r="2" spans="2:14" ht="26.45" customHeight="1" thickBot="1">
      <c r="B2" s="7" t="s">
        <v>0</v>
      </c>
      <c r="C2" s="8" t="s">
        <v>202</v>
      </c>
      <c r="D2" s="9"/>
      <c r="E2" s="294" t="s">
        <v>323</v>
      </c>
      <c r="F2" s="294"/>
      <c r="G2" s="294"/>
      <c r="H2" s="294"/>
      <c r="I2" s="294"/>
      <c r="J2" s="294"/>
      <c r="K2" s="294"/>
      <c r="L2" s="294"/>
    </row>
    <row r="3" spans="2:14" ht="26.45" customHeight="1">
      <c r="B3" s="10" t="s">
        <v>1</v>
      </c>
      <c r="C3" s="7" t="s">
        <v>2</v>
      </c>
      <c r="D3" s="9"/>
      <c r="E3" s="267" t="s">
        <v>225</v>
      </c>
      <c r="F3" s="268"/>
      <c r="G3" s="268"/>
      <c r="H3" s="269"/>
      <c r="I3" s="276" t="s">
        <v>226</v>
      </c>
      <c r="J3" s="277"/>
      <c r="K3" s="2"/>
      <c r="L3" s="206"/>
    </row>
    <row r="4" spans="2:14" ht="26.45" customHeight="1">
      <c r="B4" s="10" t="s">
        <v>3</v>
      </c>
      <c r="C4" s="7" t="s">
        <v>216</v>
      </c>
      <c r="D4" s="9"/>
      <c r="E4" s="270"/>
      <c r="F4" s="271"/>
      <c r="G4" s="271"/>
      <c r="H4" s="272"/>
      <c r="I4" s="278" t="s">
        <v>227</v>
      </c>
      <c r="J4" s="279"/>
      <c r="K4" s="2"/>
      <c r="L4" s="207"/>
    </row>
    <row r="5" spans="2:14" ht="26.45" customHeight="1">
      <c r="B5" s="10" t="s">
        <v>4</v>
      </c>
      <c r="C5" s="7" t="s">
        <v>259</v>
      </c>
      <c r="D5" s="9"/>
      <c r="E5" s="270"/>
      <c r="F5" s="271"/>
      <c r="G5" s="271"/>
      <c r="H5" s="272"/>
      <c r="I5" s="278" t="s">
        <v>228</v>
      </c>
      <c r="J5" s="279"/>
      <c r="K5" s="2"/>
      <c r="L5" s="207"/>
    </row>
    <row r="6" spans="2:14" ht="26.45" customHeight="1">
      <c r="B6" s="10"/>
      <c r="C6" s="11"/>
      <c r="D6" s="11"/>
      <c r="E6" s="270"/>
      <c r="F6" s="271"/>
      <c r="G6" s="271"/>
      <c r="H6" s="272"/>
      <c r="I6" s="278" t="s">
        <v>229</v>
      </c>
      <c r="J6" s="279"/>
      <c r="K6" s="2"/>
      <c r="L6" s="207"/>
    </row>
    <row r="7" spans="2:14" s="3" customFormat="1" ht="34.5" customHeight="1" thickBot="1">
      <c r="B7" s="12" t="s">
        <v>5</v>
      </c>
      <c r="C7" s="211">
        <f>+J102</f>
        <v>60700000</v>
      </c>
      <c r="D7" s="13" t="s">
        <v>95</v>
      </c>
      <c r="E7" s="273"/>
      <c r="F7" s="274"/>
      <c r="G7" s="274"/>
      <c r="H7" s="275"/>
      <c r="I7" s="280" t="s">
        <v>230</v>
      </c>
      <c r="J7" s="281"/>
      <c r="K7" s="2"/>
      <c r="L7" s="208"/>
      <c r="M7" s="2"/>
      <c r="N7" s="2"/>
    </row>
    <row r="8" spans="2:14" ht="14.25" customHeight="1" thickTop="1">
      <c r="B8" s="130"/>
      <c r="C8" s="131"/>
      <c r="D8" s="131"/>
      <c r="E8" s="129"/>
      <c r="F8" s="129"/>
      <c r="G8" s="129"/>
      <c r="H8" s="129"/>
      <c r="I8" s="129"/>
      <c r="J8" s="132"/>
      <c r="K8" s="132"/>
      <c r="L8" s="133"/>
    </row>
    <row r="9" spans="2:14" ht="20.100000000000001" customHeight="1" thickBot="1">
      <c r="B9" s="134"/>
      <c r="C9" s="135"/>
      <c r="D9" s="135"/>
      <c r="E9" s="284"/>
      <c r="F9" s="284"/>
      <c r="G9" s="204"/>
      <c r="H9" s="205"/>
      <c r="I9" s="205"/>
      <c r="J9" s="136" t="s">
        <v>92</v>
      </c>
      <c r="K9" s="137"/>
      <c r="L9" s="15" t="s">
        <v>6</v>
      </c>
    </row>
    <row r="10" spans="2:14" ht="30" customHeight="1">
      <c r="B10" s="285" t="s">
        <v>7</v>
      </c>
      <c r="C10" s="287" t="s">
        <v>8</v>
      </c>
      <c r="D10" s="289" t="s">
        <v>9</v>
      </c>
      <c r="E10" s="291" t="s">
        <v>219</v>
      </c>
      <c r="F10" s="292"/>
      <c r="G10" s="292"/>
      <c r="H10" s="292"/>
      <c r="I10" s="292"/>
      <c r="J10" s="293"/>
      <c r="K10" s="138"/>
      <c r="L10" s="282" t="s">
        <v>10</v>
      </c>
    </row>
    <row r="11" spans="2:14" ht="37.5" customHeight="1">
      <c r="B11" s="286"/>
      <c r="C11" s="288"/>
      <c r="D11" s="290"/>
      <c r="E11" s="16" t="s">
        <v>126</v>
      </c>
      <c r="F11" s="17" t="s">
        <v>11</v>
      </c>
      <c r="G11" s="18" t="s">
        <v>12</v>
      </c>
      <c r="H11" s="18" t="s">
        <v>13</v>
      </c>
      <c r="I11" s="18"/>
      <c r="J11" s="19" t="s">
        <v>127</v>
      </c>
      <c r="K11" s="139"/>
      <c r="L11" s="283"/>
    </row>
    <row r="12" spans="2:14" ht="45.75" customHeight="1">
      <c r="B12" s="264" t="s">
        <v>241</v>
      </c>
      <c r="C12" s="265" t="s">
        <v>331</v>
      </c>
      <c r="D12" s="20" t="s">
        <v>235</v>
      </c>
      <c r="E12" s="35"/>
      <c r="F12" s="22">
        <v>1</v>
      </c>
      <c r="G12" s="23" t="s">
        <v>51</v>
      </c>
      <c r="H12" s="22">
        <v>1</v>
      </c>
      <c r="I12" s="24" t="s">
        <v>53</v>
      </c>
      <c r="J12" s="25">
        <f t="shared" ref="J12:J21" si="0">E12*F12*H12</f>
        <v>0</v>
      </c>
      <c r="K12" s="142"/>
      <c r="L12" s="42" t="s">
        <v>237</v>
      </c>
    </row>
    <row r="13" spans="2:14" ht="45.75" customHeight="1">
      <c r="B13" s="233"/>
      <c r="C13" s="262"/>
      <c r="D13" s="20" t="s">
        <v>203</v>
      </c>
      <c r="E13" s="35"/>
      <c r="F13" s="22">
        <v>2</v>
      </c>
      <c r="G13" s="23" t="s">
        <v>128</v>
      </c>
      <c r="H13" s="22">
        <v>1</v>
      </c>
      <c r="I13" s="24" t="s">
        <v>50</v>
      </c>
      <c r="J13" s="25">
        <f t="shared" si="0"/>
        <v>0</v>
      </c>
      <c r="K13" s="142"/>
      <c r="L13" s="42" t="s">
        <v>260</v>
      </c>
    </row>
    <row r="14" spans="2:14" ht="45.75" customHeight="1">
      <c r="B14" s="233"/>
      <c r="C14" s="263"/>
      <c r="D14" s="203" t="s">
        <v>318</v>
      </c>
      <c r="E14" s="35"/>
      <c r="F14" s="22">
        <v>1</v>
      </c>
      <c r="G14" s="23" t="s">
        <v>51</v>
      </c>
      <c r="H14" s="22">
        <v>1</v>
      </c>
      <c r="I14" s="24" t="s">
        <v>53</v>
      </c>
      <c r="J14" s="25">
        <f t="shared" si="0"/>
        <v>0</v>
      </c>
      <c r="K14" s="141"/>
      <c r="L14" s="40" t="s">
        <v>238</v>
      </c>
    </row>
    <row r="15" spans="2:14" ht="45.75" customHeight="1">
      <c r="B15" s="233"/>
      <c r="C15" s="265" t="s">
        <v>130</v>
      </c>
      <c r="D15" s="20" t="s">
        <v>234</v>
      </c>
      <c r="E15" s="35"/>
      <c r="F15" s="22">
        <v>1</v>
      </c>
      <c r="G15" s="23" t="s">
        <v>51</v>
      </c>
      <c r="H15" s="22">
        <v>1</v>
      </c>
      <c r="I15" s="24" t="s">
        <v>53</v>
      </c>
      <c r="J15" s="25">
        <f t="shared" si="0"/>
        <v>0</v>
      </c>
      <c r="K15" s="141"/>
      <c r="L15" s="42" t="s">
        <v>239</v>
      </c>
    </row>
    <row r="16" spans="2:14" ht="45.75" customHeight="1">
      <c r="B16" s="233"/>
      <c r="C16" s="262"/>
      <c r="D16" s="20" t="s">
        <v>232</v>
      </c>
      <c r="E16" s="35"/>
      <c r="F16" s="22">
        <v>2</v>
      </c>
      <c r="G16" s="23" t="s">
        <v>128</v>
      </c>
      <c r="H16" s="22">
        <v>1</v>
      </c>
      <c r="I16" s="24" t="s">
        <v>50</v>
      </c>
      <c r="J16" s="25">
        <f t="shared" si="0"/>
        <v>0</v>
      </c>
      <c r="K16" s="141"/>
      <c r="L16" s="42" t="s">
        <v>253</v>
      </c>
    </row>
    <row r="17" spans="2:12" ht="45.75" customHeight="1">
      <c r="B17" s="233"/>
      <c r="C17" s="263"/>
      <c r="D17" s="144" t="s">
        <v>129</v>
      </c>
      <c r="E17" s="35"/>
      <c r="F17" s="22">
        <v>1</v>
      </c>
      <c r="G17" s="23" t="s">
        <v>51</v>
      </c>
      <c r="H17" s="22">
        <v>1</v>
      </c>
      <c r="I17" s="24" t="s">
        <v>53</v>
      </c>
      <c r="J17" s="25">
        <f t="shared" si="0"/>
        <v>0</v>
      </c>
      <c r="K17" s="141"/>
      <c r="L17" s="42" t="s">
        <v>239</v>
      </c>
    </row>
    <row r="18" spans="2:12" ht="45.75" customHeight="1">
      <c r="B18" s="233"/>
      <c r="C18" s="265" t="s">
        <v>131</v>
      </c>
      <c r="D18" s="20" t="s">
        <v>234</v>
      </c>
      <c r="E18" s="35"/>
      <c r="F18" s="22">
        <v>1</v>
      </c>
      <c r="G18" s="23" t="s">
        <v>51</v>
      </c>
      <c r="H18" s="22">
        <v>1</v>
      </c>
      <c r="I18" s="24" t="s">
        <v>53</v>
      </c>
      <c r="J18" s="25">
        <f t="shared" si="0"/>
        <v>0</v>
      </c>
      <c r="K18" s="141"/>
      <c r="L18" s="42" t="s">
        <v>239</v>
      </c>
    </row>
    <row r="19" spans="2:12" ht="45.75" customHeight="1">
      <c r="B19" s="233"/>
      <c r="C19" s="263"/>
      <c r="D19" s="145" t="s">
        <v>129</v>
      </c>
      <c r="E19" s="35"/>
      <c r="F19" s="22">
        <v>1</v>
      </c>
      <c r="G19" s="23" t="s">
        <v>51</v>
      </c>
      <c r="H19" s="22">
        <v>1</v>
      </c>
      <c r="I19" s="24" t="s">
        <v>53</v>
      </c>
      <c r="J19" s="25">
        <f t="shared" si="0"/>
        <v>0</v>
      </c>
      <c r="K19" s="141"/>
      <c r="L19" s="42" t="s">
        <v>239</v>
      </c>
    </row>
    <row r="20" spans="2:12" ht="45.75" customHeight="1">
      <c r="B20" s="233"/>
      <c r="C20" s="265" t="s">
        <v>204</v>
      </c>
      <c r="D20" s="145" t="s">
        <v>236</v>
      </c>
      <c r="E20" s="35"/>
      <c r="F20" s="22">
        <v>1</v>
      </c>
      <c r="G20" s="23" t="s">
        <v>51</v>
      </c>
      <c r="H20" s="22">
        <v>1</v>
      </c>
      <c r="I20" s="24" t="s">
        <v>53</v>
      </c>
      <c r="J20" s="25">
        <f t="shared" si="0"/>
        <v>0</v>
      </c>
      <c r="K20" s="141"/>
      <c r="L20" s="42" t="s">
        <v>237</v>
      </c>
    </row>
    <row r="21" spans="2:12" ht="45.75" customHeight="1">
      <c r="B21" s="233"/>
      <c r="C21" s="263"/>
      <c r="D21" s="145" t="s">
        <v>233</v>
      </c>
      <c r="E21" s="35"/>
      <c r="F21" s="22">
        <v>2</v>
      </c>
      <c r="G21" s="23" t="s">
        <v>215</v>
      </c>
      <c r="H21" s="22">
        <v>1</v>
      </c>
      <c r="I21" s="24" t="s">
        <v>53</v>
      </c>
      <c r="J21" s="25">
        <f t="shared" si="0"/>
        <v>0</v>
      </c>
      <c r="K21" s="141"/>
      <c r="L21" s="42" t="s">
        <v>240</v>
      </c>
    </row>
    <row r="22" spans="2:12" ht="45.75" customHeight="1">
      <c r="B22" s="234"/>
      <c r="C22" s="26" t="s">
        <v>15</v>
      </c>
      <c r="D22" s="27" t="s">
        <v>16</v>
      </c>
      <c r="E22" s="28"/>
      <c r="F22" s="29"/>
      <c r="G22" s="30"/>
      <c r="H22" s="31"/>
      <c r="I22" s="32"/>
      <c r="J22" s="146">
        <v>25000000</v>
      </c>
      <c r="K22" s="147"/>
      <c r="L22" s="209" t="s">
        <v>269</v>
      </c>
    </row>
    <row r="23" spans="2:12" ht="61.5" customHeight="1">
      <c r="B23" s="255" t="s">
        <v>96</v>
      </c>
      <c r="C23" s="125" t="s">
        <v>18</v>
      </c>
      <c r="D23" s="20" t="s">
        <v>201</v>
      </c>
      <c r="E23" s="35">
        <v>1800000</v>
      </c>
      <c r="F23" s="22">
        <v>1</v>
      </c>
      <c r="G23" s="23" t="s">
        <v>51</v>
      </c>
      <c r="H23" s="22">
        <v>1</v>
      </c>
      <c r="I23" s="24" t="s">
        <v>53</v>
      </c>
      <c r="J23" s="194">
        <f>E23*F23*H23</f>
        <v>1800000</v>
      </c>
      <c r="K23" s="148"/>
      <c r="L23" s="42" t="s">
        <v>310</v>
      </c>
    </row>
    <row r="24" spans="2:12" ht="45.75" customHeight="1">
      <c r="B24" s="255"/>
      <c r="C24" s="259" t="s">
        <v>20</v>
      </c>
      <c r="D24" s="34" t="s">
        <v>97</v>
      </c>
      <c r="E24" s="35">
        <v>32727.27</v>
      </c>
      <c r="F24" s="22">
        <v>350</v>
      </c>
      <c r="G24" s="23" t="s">
        <v>51</v>
      </c>
      <c r="H24" s="22">
        <v>1</v>
      </c>
      <c r="I24" s="24" t="s">
        <v>13</v>
      </c>
      <c r="J24" s="194">
        <f>E24*F24*H24</f>
        <v>11454544.5</v>
      </c>
      <c r="K24" s="148"/>
      <c r="L24" s="36" t="s">
        <v>304</v>
      </c>
    </row>
    <row r="25" spans="2:12" ht="45.75" customHeight="1">
      <c r="B25" s="255"/>
      <c r="C25" s="261"/>
      <c r="D25" s="43" t="s">
        <v>109</v>
      </c>
      <c r="E25" s="35">
        <v>31818.18</v>
      </c>
      <c r="F25" s="22">
        <v>30</v>
      </c>
      <c r="G25" s="23" t="s">
        <v>51</v>
      </c>
      <c r="H25" s="22">
        <v>1</v>
      </c>
      <c r="I25" s="24" t="s">
        <v>13</v>
      </c>
      <c r="J25" s="194">
        <f>E25*F25*H25</f>
        <v>954545.4</v>
      </c>
      <c r="K25" s="148"/>
      <c r="L25" s="36" t="s">
        <v>231</v>
      </c>
    </row>
    <row r="26" spans="2:12" ht="45.75" customHeight="1">
      <c r="B26" s="255"/>
      <c r="C26" s="26" t="s">
        <v>21</v>
      </c>
      <c r="D26" s="27" t="s">
        <v>16</v>
      </c>
      <c r="E26" s="28"/>
      <c r="F26" s="29"/>
      <c r="G26" s="30"/>
      <c r="H26" s="31"/>
      <c r="I26" s="32"/>
      <c r="J26" s="146">
        <f>SUM(J23:J25)</f>
        <v>14209089.9</v>
      </c>
      <c r="K26" s="147"/>
      <c r="L26" s="33"/>
    </row>
    <row r="27" spans="2:12" ht="45.75" customHeight="1">
      <c r="B27" s="232" t="s">
        <v>93</v>
      </c>
      <c r="C27" s="262" t="s">
        <v>205</v>
      </c>
      <c r="D27" s="34" t="s">
        <v>132</v>
      </c>
      <c r="E27" s="35"/>
      <c r="F27" s="22">
        <v>1</v>
      </c>
      <c r="G27" s="23" t="s">
        <v>14</v>
      </c>
      <c r="H27" s="22">
        <v>1</v>
      </c>
      <c r="I27" s="24" t="s">
        <v>50</v>
      </c>
      <c r="J27" s="25">
        <f t="shared" ref="J27:J56" si="1">E27*F27*H27</f>
        <v>0</v>
      </c>
      <c r="K27" s="141"/>
      <c r="L27" s="40" t="s">
        <v>251</v>
      </c>
    </row>
    <row r="28" spans="2:12" ht="45.75" customHeight="1">
      <c r="B28" s="233"/>
      <c r="C28" s="263"/>
      <c r="D28" s="34" t="s">
        <v>110</v>
      </c>
      <c r="E28" s="35"/>
      <c r="F28" s="22">
        <v>1</v>
      </c>
      <c r="G28" s="23" t="s">
        <v>14</v>
      </c>
      <c r="H28" s="22">
        <v>1</v>
      </c>
      <c r="I28" s="24" t="s">
        <v>50</v>
      </c>
      <c r="J28" s="25">
        <f t="shared" si="1"/>
        <v>0</v>
      </c>
      <c r="K28" s="141"/>
      <c r="L28" s="36" t="s">
        <v>206</v>
      </c>
    </row>
    <row r="29" spans="2:12" s="5" customFormat="1" ht="45.75" customHeight="1">
      <c r="B29" s="233"/>
      <c r="C29" s="259" t="s">
        <v>22</v>
      </c>
      <c r="D29" s="34" t="s">
        <v>133</v>
      </c>
      <c r="E29" s="21"/>
      <c r="F29" s="37">
        <v>1</v>
      </c>
      <c r="G29" s="38" t="s">
        <v>14</v>
      </c>
      <c r="H29" s="37">
        <v>1</v>
      </c>
      <c r="I29" s="39" t="s">
        <v>50</v>
      </c>
      <c r="J29" s="41">
        <f t="shared" si="1"/>
        <v>0</v>
      </c>
      <c r="K29" s="149"/>
      <c r="L29" s="42" t="s">
        <v>134</v>
      </c>
    </row>
    <row r="30" spans="2:12" s="5" customFormat="1" ht="45.75" customHeight="1">
      <c r="B30" s="233"/>
      <c r="C30" s="260"/>
      <c r="D30" s="34" t="s">
        <v>135</v>
      </c>
      <c r="E30" s="21">
        <v>0</v>
      </c>
      <c r="F30" s="37">
        <v>1</v>
      </c>
      <c r="G30" s="38" t="s">
        <v>14</v>
      </c>
      <c r="H30" s="37">
        <v>1</v>
      </c>
      <c r="I30" s="39" t="s">
        <v>50</v>
      </c>
      <c r="J30" s="41">
        <f t="shared" si="1"/>
        <v>0</v>
      </c>
      <c r="K30" s="149"/>
      <c r="L30" s="42" t="s">
        <v>134</v>
      </c>
    </row>
    <row r="31" spans="2:12" ht="45.75" customHeight="1">
      <c r="B31" s="233"/>
      <c r="C31" s="261"/>
      <c r="D31" s="34" t="s">
        <v>64</v>
      </c>
      <c r="E31" s="21"/>
      <c r="F31" s="37"/>
      <c r="G31" s="38" t="s">
        <v>118</v>
      </c>
      <c r="H31" s="37">
        <v>1</v>
      </c>
      <c r="I31" s="39" t="s">
        <v>50</v>
      </c>
      <c r="J31" s="41">
        <f t="shared" si="1"/>
        <v>0</v>
      </c>
      <c r="K31" s="149"/>
      <c r="L31" s="42" t="s">
        <v>136</v>
      </c>
    </row>
    <row r="32" spans="2:12" s="4" customFormat="1" ht="45.75" customHeight="1">
      <c r="B32" s="233"/>
      <c r="C32" s="259" t="s">
        <v>23</v>
      </c>
      <c r="D32" s="34" t="s">
        <v>137</v>
      </c>
      <c r="E32" s="21"/>
      <c r="F32" s="37">
        <v>1</v>
      </c>
      <c r="G32" s="38" t="s">
        <v>14</v>
      </c>
      <c r="H32" s="37">
        <v>1</v>
      </c>
      <c r="I32" s="39" t="s">
        <v>13</v>
      </c>
      <c r="J32" s="41">
        <f t="shared" si="1"/>
        <v>0</v>
      </c>
      <c r="K32" s="149"/>
      <c r="L32" s="36" t="s">
        <v>138</v>
      </c>
    </row>
    <row r="33" spans="2:12" s="4" customFormat="1" ht="45.75" customHeight="1">
      <c r="B33" s="233"/>
      <c r="C33" s="260"/>
      <c r="D33" s="34" t="s">
        <v>139</v>
      </c>
      <c r="E33" s="21"/>
      <c r="F33" s="37">
        <v>1</v>
      </c>
      <c r="G33" s="38" t="s">
        <v>14</v>
      </c>
      <c r="H33" s="37">
        <v>1</v>
      </c>
      <c r="I33" s="39" t="s">
        <v>13</v>
      </c>
      <c r="J33" s="41">
        <f t="shared" si="1"/>
        <v>0</v>
      </c>
      <c r="K33" s="149"/>
      <c r="L33" s="36" t="s">
        <v>140</v>
      </c>
    </row>
    <row r="34" spans="2:12" s="5" customFormat="1" ht="45.75" customHeight="1">
      <c r="B34" s="233"/>
      <c r="C34" s="261"/>
      <c r="D34" s="34" t="s">
        <v>141</v>
      </c>
      <c r="E34" s="21"/>
      <c r="F34" s="22"/>
      <c r="G34" s="23" t="s">
        <v>14</v>
      </c>
      <c r="H34" s="22">
        <v>1</v>
      </c>
      <c r="I34" s="24" t="s">
        <v>50</v>
      </c>
      <c r="J34" s="41">
        <f t="shared" si="1"/>
        <v>0</v>
      </c>
      <c r="K34" s="149"/>
      <c r="L34" s="42" t="s">
        <v>250</v>
      </c>
    </row>
    <row r="35" spans="2:12" s="5" customFormat="1" ht="45.75" customHeight="1">
      <c r="B35" s="233"/>
      <c r="C35" s="259" t="s">
        <v>24</v>
      </c>
      <c r="D35" s="34" t="s">
        <v>65</v>
      </c>
      <c r="E35" s="35"/>
      <c r="F35" s="22"/>
      <c r="G35" s="23" t="s">
        <v>61</v>
      </c>
      <c r="H35" s="22">
        <v>1</v>
      </c>
      <c r="I35" s="24" t="s">
        <v>13</v>
      </c>
      <c r="J35" s="41">
        <f t="shared" si="1"/>
        <v>0</v>
      </c>
      <c r="K35" s="149"/>
      <c r="L35" s="42" t="s">
        <v>277</v>
      </c>
    </row>
    <row r="36" spans="2:12" s="5" customFormat="1" ht="45.75" customHeight="1">
      <c r="B36" s="233"/>
      <c r="C36" s="260"/>
      <c r="D36" s="43" t="s">
        <v>142</v>
      </c>
      <c r="E36" s="35"/>
      <c r="F36" s="22">
        <v>1</v>
      </c>
      <c r="G36" s="23" t="s">
        <v>69</v>
      </c>
      <c r="H36" s="22">
        <v>1</v>
      </c>
      <c r="I36" s="24" t="s">
        <v>50</v>
      </c>
      <c r="J36" s="41">
        <f t="shared" si="1"/>
        <v>0</v>
      </c>
      <c r="K36" s="149"/>
      <c r="L36" s="48" t="s">
        <v>242</v>
      </c>
    </row>
    <row r="37" spans="2:12" s="5" customFormat="1" ht="45.75" customHeight="1">
      <c r="B37" s="233"/>
      <c r="C37" s="260"/>
      <c r="D37" s="43" t="s">
        <v>66</v>
      </c>
      <c r="E37" s="35"/>
      <c r="F37" s="22">
        <v>1</v>
      </c>
      <c r="G37" s="23" t="s">
        <v>61</v>
      </c>
      <c r="H37" s="22">
        <v>1</v>
      </c>
      <c r="I37" s="24" t="s">
        <v>50</v>
      </c>
      <c r="J37" s="41">
        <f t="shared" si="1"/>
        <v>0</v>
      </c>
      <c r="K37" s="149"/>
      <c r="L37" s="48" t="s">
        <v>242</v>
      </c>
    </row>
    <row r="38" spans="2:12" s="5" customFormat="1" ht="45.75" customHeight="1">
      <c r="B38" s="233"/>
      <c r="C38" s="260"/>
      <c r="D38" s="43" t="s">
        <v>67</v>
      </c>
      <c r="E38" s="35"/>
      <c r="F38" s="22">
        <v>1</v>
      </c>
      <c r="G38" s="23" t="s">
        <v>69</v>
      </c>
      <c r="H38" s="22">
        <v>1</v>
      </c>
      <c r="I38" s="24" t="s">
        <v>50</v>
      </c>
      <c r="J38" s="41">
        <f t="shared" si="1"/>
        <v>0</v>
      </c>
      <c r="K38" s="149"/>
      <c r="L38" s="42" t="s">
        <v>143</v>
      </c>
    </row>
    <row r="39" spans="2:12" s="5" customFormat="1" ht="45.75" customHeight="1">
      <c r="B39" s="233"/>
      <c r="C39" s="261"/>
      <c r="D39" s="34" t="s">
        <v>68</v>
      </c>
      <c r="E39" s="21"/>
      <c r="F39" s="37">
        <v>1</v>
      </c>
      <c r="G39" s="38" t="s">
        <v>118</v>
      </c>
      <c r="H39" s="37">
        <v>1</v>
      </c>
      <c r="I39" s="39" t="s">
        <v>50</v>
      </c>
      <c r="J39" s="41">
        <f t="shared" si="1"/>
        <v>0</v>
      </c>
      <c r="K39" s="149"/>
      <c r="L39" s="48" t="s">
        <v>249</v>
      </c>
    </row>
    <row r="40" spans="2:12" s="4" customFormat="1" ht="45.75" customHeight="1">
      <c r="B40" s="233"/>
      <c r="C40" s="127" t="s">
        <v>54</v>
      </c>
      <c r="D40" s="44" t="s">
        <v>144</v>
      </c>
      <c r="E40" s="21"/>
      <c r="F40" s="37">
        <v>1</v>
      </c>
      <c r="G40" s="38" t="s">
        <v>51</v>
      </c>
      <c r="H40" s="37">
        <v>1</v>
      </c>
      <c r="I40" s="39" t="s">
        <v>50</v>
      </c>
      <c r="J40" s="41">
        <f t="shared" si="1"/>
        <v>0</v>
      </c>
      <c r="K40" s="149"/>
      <c r="L40" s="42" t="s">
        <v>145</v>
      </c>
    </row>
    <row r="41" spans="2:12" s="5" customFormat="1" ht="45.75" customHeight="1">
      <c r="B41" s="233"/>
      <c r="C41" s="128" t="s">
        <v>146</v>
      </c>
      <c r="D41" s="150" t="s">
        <v>147</v>
      </c>
      <c r="E41" s="35"/>
      <c r="F41" s="22">
        <v>1</v>
      </c>
      <c r="G41" s="23" t="s">
        <v>14</v>
      </c>
      <c r="H41" s="22">
        <v>0</v>
      </c>
      <c r="I41" s="24" t="s">
        <v>14</v>
      </c>
      <c r="J41" s="45">
        <f t="shared" si="1"/>
        <v>0</v>
      </c>
      <c r="K41" s="149"/>
      <c r="L41" s="151" t="s">
        <v>148</v>
      </c>
    </row>
    <row r="42" spans="2:12" ht="45.75" customHeight="1">
      <c r="B42" s="233"/>
      <c r="C42" s="256" t="s">
        <v>25</v>
      </c>
      <c r="D42" s="44" t="s">
        <v>70</v>
      </c>
      <c r="E42" s="21"/>
      <c r="F42" s="37">
        <v>4</v>
      </c>
      <c r="G42" s="38" t="s">
        <v>14</v>
      </c>
      <c r="H42" s="37">
        <v>1</v>
      </c>
      <c r="I42" s="39" t="s">
        <v>13</v>
      </c>
      <c r="J42" s="45">
        <f t="shared" si="1"/>
        <v>0</v>
      </c>
      <c r="K42" s="149"/>
      <c r="L42" s="42" t="s">
        <v>149</v>
      </c>
    </row>
    <row r="43" spans="2:12" ht="45.75" customHeight="1">
      <c r="B43" s="233"/>
      <c r="C43" s="256"/>
      <c r="D43" s="44" t="s">
        <v>71</v>
      </c>
      <c r="E43" s="21"/>
      <c r="F43" s="37">
        <v>400</v>
      </c>
      <c r="G43" s="38" t="s">
        <v>72</v>
      </c>
      <c r="H43" s="37">
        <v>1</v>
      </c>
      <c r="I43" s="39" t="s">
        <v>51</v>
      </c>
      <c r="J43" s="45">
        <f t="shared" si="1"/>
        <v>0</v>
      </c>
      <c r="K43" s="149"/>
      <c r="L43" s="152"/>
    </row>
    <row r="44" spans="2:12" ht="45.75" customHeight="1">
      <c r="B44" s="233"/>
      <c r="C44" s="125" t="s">
        <v>150</v>
      </c>
      <c r="D44" s="150" t="s">
        <v>151</v>
      </c>
      <c r="E44" s="21"/>
      <c r="F44" s="37">
        <v>2</v>
      </c>
      <c r="G44" s="38" t="s">
        <v>14</v>
      </c>
      <c r="H44" s="37">
        <v>1</v>
      </c>
      <c r="I44" s="39" t="s">
        <v>13</v>
      </c>
      <c r="J44" s="47">
        <f t="shared" si="1"/>
        <v>0</v>
      </c>
      <c r="K44" s="153"/>
      <c r="L44" s="42" t="s">
        <v>152</v>
      </c>
    </row>
    <row r="45" spans="2:12" ht="45.75" customHeight="1">
      <c r="B45" s="233"/>
      <c r="C45" s="256" t="s">
        <v>27</v>
      </c>
      <c r="D45" s="46" t="s">
        <v>73</v>
      </c>
      <c r="E45" s="21"/>
      <c r="F45" s="37"/>
      <c r="G45" s="38" t="s">
        <v>61</v>
      </c>
      <c r="H45" s="37">
        <v>1</v>
      </c>
      <c r="I45" s="39" t="s">
        <v>50</v>
      </c>
      <c r="J45" s="47">
        <f t="shared" si="1"/>
        <v>0</v>
      </c>
      <c r="K45" s="153"/>
      <c r="L45" s="42" t="s">
        <v>153</v>
      </c>
    </row>
    <row r="46" spans="2:12" ht="45.75" customHeight="1">
      <c r="B46" s="233"/>
      <c r="C46" s="256"/>
      <c r="D46" s="46" t="s">
        <v>74</v>
      </c>
      <c r="E46" s="21"/>
      <c r="F46" s="37">
        <v>20</v>
      </c>
      <c r="G46" s="38" t="s">
        <v>72</v>
      </c>
      <c r="H46" s="37">
        <v>1</v>
      </c>
      <c r="I46" s="39" t="s">
        <v>51</v>
      </c>
      <c r="J46" s="47">
        <f t="shared" si="1"/>
        <v>0</v>
      </c>
      <c r="K46" s="153"/>
      <c r="L46" s="42" t="s">
        <v>248</v>
      </c>
    </row>
    <row r="47" spans="2:12" s="4" customFormat="1" ht="45.75" customHeight="1">
      <c r="B47" s="233"/>
      <c r="C47" s="256"/>
      <c r="D47" s="44" t="s">
        <v>255</v>
      </c>
      <c r="E47" s="35"/>
      <c r="F47" s="22">
        <v>1</v>
      </c>
      <c r="G47" s="23" t="s">
        <v>51</v>
      </c>
      <c r="H47" s="22">
        <v>1</v>
      </c>
      <c r="I47" s="24" t="s">
        <v>51</v>
      </c>
      <c r="J47" s="47">
        <f t="shared" si="1"/>
        <v>0</v>
      </c>
      <c r="K47" s="153"/>
      <c r="L47" s="48" t="s">
        <v>154</v>
      </c>
    </row>
    <row r="48" spans="2:12" s="4" customFormat="1" ht="45.75" customHeight="1">
      <c r="B48" s="233"/>
      <c r="C48" s="256" t="s">
        <v>78</v>
      </c>
      <c r="D48" s="34" t="s">
        <v>155</v>
      </c>
      <c r="E48" s="49"/>
      <c r="F48" s="22">
        <v>1</v>
      </c>
      <c r="G48" s="23" t="s">
        <v>51</v>
      </c>
      <c r="H48" s="22">
        <v>1</v>
      </c>
      <c r="I48" s="24" t="s">
        <v>51</v>
      </c>
      <c r="J48" s="47">
        <f t="shared" si="1"/>
        <v>0</v>
      </c>
      <c r="K48" s="153"/>
      <c r="L48" s="48" t="s">
        <v>156</v>
      </c>
    </row>
    <row r="49" spans="2:12" s="4" customFormat="1" ht="45.75" customHeight="1">
      <c r="B49" s="233"/>
      <c r="C49" s="256"/>
      <c r="D49" s="20" t="s">
        <v>258</v>
      </c>
      <c r="E49" s="49"/>
      <c r="F49" s="154">
        <v>250</v>
      </c>
      <c r="G49" s="66" t="s">
        <v>72</v>
      </c>
      <c r="H49" s="22">
        <v>1</v>
      </c>
      <c r="I49" s="24" t="s">
        <v>51</v>
      </c>
      <c r="J49" s="47">
        <f t="shared" si="1"/>
        <v>0</v>
      </c>
      <c r="K49" s="153"/>
      <c r="L49" s="48" t="s">
        <v>257</v>
      </c>
    </row>
    <row r="50" spans="2:12" s="4" customFormat="1" ht="45.75" customHeight="1">
      <c r="B50" s="233"/>
      <c r="C50" s="256"/>
      <c r="D50" s="20" t="s">
        <v>157</v>
      </c>
      <c r="E50" s="49"/>
      <c r="F50" s="154">
        <v>200</v>
      </c>
      <c r="G50" s="66" t="s">
        <v>72</v>
      </c>
      <c r="H50" s="22">
        <v>1</v>
      </c>
      <c r="I50" s="24" t="s">
        <v>51</v>
      </c>
      <c r="J50" s="47">
        <f t="shared" si="1"/>
        <v>0</v>
      </c>
      <c r="K50" s="153"/>
      <c r="L50" s="155" t="s">
        <v>256</v>
      </c>
    </row>
    <row r="51" spans="2:12" s="4" customFormat="1" ht="45.75" customHeight="1">
      <c r="B51" s="233"/>
      <c r="C51" s="256" t="s">
        <v>55</v>
      </c>
      <c r="D51" s="34" t="s">
        <v>158</v>
      </c>
      <c r="E51" s="21"/>
      <c r="F51" s="37">
        <v>5</v>
      </c>
      <c r="G51" s="38" t="s">
        <v>52</v>
      </c>
      <c r="H51" s="22">
        <v>1</v>
      </c>
      <c r="I51" s="39" t="s">
        <v>13</v>
      </c>
      <c r="J51" s="50">
        <f t="shared" si="1"/>
        <v>0</v>
      </c>
      <c r="K51" s="153"/>
      <c r="L51" s="48" t="s">
        <v>209</v>
      </c>
    </row>
    <row r="52" spans="2:12" ht="45.75" customHeight="1">
      <c r="B52" s="233"/>
      <c r="C52" s="256"/>
      <c r="D52" s="34" t="s">
        <v>75</v>
      </c>
      <c r="E52" s="35"/>
      <c r="F52" s="22">
        <v>1</v>
      </c>
      <c r="G52" s="23" t="s">
        <v>26</v>
      </c>
      <c r="H52" s="22">
        <v>1</v>
      </c>
      <c r="I52" s="24" t="s">
        <v>13</v>
      </c>
      <c r="J52" s="47">
        <f t="shared" si="1"/>
        <v>0</v>
      </c>
      <c r="K52" s="153"/>
      <c r="L52" s="42" t="s">
        <v>159</v>
      </c>
    </row>
    <row r="53" spans="2:12" ht="45.75" customHeight="1">
      <c r="B53" s="233"/>
      <c r="C53" s="256"/>
      <c r="D53" s="34" t="s">
        <v>76</v>
      </c>
      <c r="E53" s="21"/>
      <c r="F53" s="37">
        <v>20</v>
      </c>
      <c r="G53" s="38" t="s">
        <v>26</v>
      </c>
      <c r="H53" s="37">
        <v>1</v>
      </c>
      <c r="I53" s="39" t="s">
        <v>13</v>
      </c>
      <c r="J53" s="47">
        <f t="shared" si="1"/>
        <v>0</v>
      </c>
      <c r="K53" s="153"/>
      <c r="L53" s="36" t="s">
        <v>160</v>
      </c>
    </row>
    <row r="54" spans="2:12" ht="45.75" customHeight="1">
      <c r="B54" s="233"/>
      <c r="C54" s="256"/>
      <c r="D54" s="34" t="s">
        <v>77</v>
      </c>
      <c r="E54" s="21"/>
      <c r="F54" s="22"/>
      <c r="G54" s="23" t="s">
        <v>72</v>
      </c>
      <c r="H54" s="22">
        <v>1</v>
      </c>
      <c r="I54" s="24" t="s">
        <v>50</v>
      </c>
      <c r="J54" s="47">
        <f t="shared" si="1"/>
        <v>0</v>
      </c>
      <c r="K54" s="153"/>
      <c r="L54" s="36" t="s">
        <v>161</v>
      </c>
    </row>
    <row r="55" spans="2:12" ht="45.75" customHeight="1">
      <c r="B55" s="233"/>
      <c r="C55" s="256"/>
      <c r="D55" s="34" t="s">
        <v>98</v>
      </c>
      <c r="E55" s="21"/>
      <c r="F55" s="22"/>
      <c r="G55" s="23" t="s">
        <v>60</v>
      </c>
      <c r="H55" s="22">
        <v>1</v>
      </c>
      <c r="I55" s="24" t="s">
        <v>50</v>
      </c>
      <c r="J55" s="47">
        <f t="shared" si="1"/>
        <v>0</v>
      </c>
      <c r="K55" s="153"/>
      <c r="L55" s="36" t="s">
        <v>162</v>
      </c>
    </row>
    <row r="56" spans="2:12" ht="45.75" customHeight="1">
      <c r="B56" s="233"/>
      <c r="C56" s="256"/>
      <c r="D56" s="34" t="s">
        <v>163</v>
      </c>
      <c r="E56" s="121"/>
      <c r="F56" s="37">
        <v>1</v>
      </c>
      <c r="G56" s="38" t="s">
        <v>51</v>
      </c>
      <c r="H56" s="37">
        <v>1</v>
      </c>
      <c r="I56" s="39" t="s">
        <v>53</v>
      </c>
      <c r="J56" s="157">
        <f t="shared" si="1"/>
        <v>0</v>
      </c>
      <c r="K56" s="158"/>
      <c r="L56" s="48" t="s">
        <v>164</v>
      </c>
    </row>
    <row r="57" spans="2:12" ht="45.75" customHeight="1">
      <c r="B57" s="234"/>
      <c r="C57" s="196" t="s">
        <v>28</v>
      </c>
      <c r="D57" s="51" t="s">
        <v>16</v>
      </c>
      <c r="E57" s="28"/>
      <c r="F57" s="29"/>
      <c r="G57" s="30"/>
      <c r="H57" s="31"/>
      <c r="I57" s="32"/>
      <c r="J57" s="52">
        <f>SUM(J27:J56)</f>
        <v>0</v>
      </c>
      <c r="K57" s="159"/>
      <c r="L57" s="53"/>
    </row>
    <row r="58" spans="2:12" ht="45.75" customHeight="1">
      <c r="B58" s="258" t="s">
        <v>211</v>
      </c>
      <c r="C58" s="140" t="s">
        <v>106</v>
      </c>
      <c r="D58" s="160" t="s">
        <v>210</v>
      </c>
      <c r="E58" s="161">
        <v>0</v>
      </c>
      <c r="F58" s="162">
        <v>5</v>
      </c>
      <c r="G58" s="162" t="s">
        <v>166</v>
      </c>
      <c r="H58" s="162">
        <v>1</v>
      </c>
      <c r="I58" s="162" t="s">
        <v>167</v>
      </c>
      <c r="J58" s="163">
        <f>E58*F58*H58</f>
        <v>0</v>
      </c>
      <c r="K58" s="168"/>
      <c r="L58" s="169" t="s">
        <v>319</v>
      </c>
    </row>
    <row r="59" spans="2:12" ht="45.75" customHeight="1">
      <c r="B59" s="255"/>
      <c r="C59" s="127" t="s">
        <v>168</v>
      </c>
      <c r="D59" s="167" t="s">
        <v>169</v>
      </c>
      <c r="E59" s="164">
        <v>0</v>
      </c>
      <c r="F59" s="165">
        <v>1</v>
      </c>
      <c r="G59" s="165" t="s">
        <v>61</v>
      </c>
      <c r="H59" s="165">
        <v>1</v>
      </c>
      <c r="I59" s="165" t="s">
        <v>19</v>
      </c>
      <c r="J59" s="41">
        <f>E59*F59*H59</f>
        <v>0</v>
      </c>
      <c r="K59" s="149"/>
      <c r="L59" s="166" t="s">
        <v>217</v>
      </c>
    </row>
    <row r="60" spans="2:12" ht="45.75" customHeight="1">
      <c r="B60" s="255"/>
      <c r="C60" s="140" t="s">
        <v>117</v>
      </c>
      <c r="D60" s="167" t="s">
        <v>170</v>
      </c>
      <c r="E60" s="164">
        <v>0</v>
      </c>
      <c r="F60" s="165">
        <v>1</v>
      </c>
      <c r="G60" s="165" t="s">
        <v>51</v>
      </c>
      <c r="H60" s="165">
        <v>1</v>
      </c>
      <c r="I60" s="165" t="s">
        <v>51</v>
      </c>
      <c r="J60" s="41">
        <f>E60*F60*H60</f>
        <v>0</v>
      </c>
      <c r="K60" s="149"/>
      <c r="L60" s="166" t="s">
        <v>218</v>
      </c>
    </row>
    <row r="61" spans="2:12" ht="45.75" customHeight="1">
      <c r="B61" s="255"/>
      <c r="C61" s="26" t="s">
        <v>29</v>
      </c>
      <c r="D61" s="27" t="s">
        <v>16</v>
      </c>
      <c r="E61" s="28"/>
      <c r="F61" s="29"/>
      <c r="G61" s="30"/>
      <c r="H61" s="31"/>
      <c r="I61" s="32"/>
      <c r="J61" s="52">
        <f>SUM(J58:J60)</f>
        <v>0</v>
      </c>
      <c r="K61" s="159"/>
      <c r="L61" s="53"/>
    </row>
    <row r="62" spans="2:12" ht="45.75" customHeight="1">
      <c r="B62" s="255"/>
      <c r="C62" s="140" t="s">
        <v>213</v>
      </c>
      <c r="D62" s="167" t="s">
        <v>212</v>
      </c>
      <c r="E62" s="164">
        <v>30000000</v>
      </c>
      <c r="F62" s="165">
        <v>1</v>
      </c>
      <c r="G62" s="165" t="s">
        <v>51</v>
      </c>
      <c r="H62" s="165">
        <v>1</v>
      </c>
      <c r="I62" s="165" t="s">
        <v>51</v>
      </c>
      <c r="J62" s="41">
        <f>E62*F62*H62</f>
        <v>30000000</v>
      </c>
      <c r="K62" s="149"/>
      <c r="L62" s="169" t="s">
        <v>332</v>
      </c>
    </row>
    <row r="63" spans="2:12" ht="45.75" customHeight="1">
      <c r="B63" s="255"/>
      <c r="C63" s="26" t="s">
        <v>29</v>
      </c>
      <c r="D63" s="27" t="s">
        <v>16</v>
      </c>
      <c r="E63" s="28"/>
      <c r="F63" s="29"/>
      <c r="G63" s="30"/>
      <c r="H63" s="31"/>
      <c r="I63" s="32"/>
      <c r="J63" s="52">
        <f>SUM(J62)</f>
        <v>30000000</v>
      </c>
      <c r="K63" s="159"/>
      <c r="L63" s="210" t="s">
        <v>252</v>
      </c>
    </row>
    <row r="64" spans="2:12" ht="45.75" customHeight="1">
      <c r="B64" s="232" t="s">
        <v>56</v>
      </c>
      <c r="C64" s="259" t="s">
        <v>57</v>
      </c>
      <c r="D64" s="34" t="s">
        <v>171</v>
      </c>
      <c r="E64" s="21"/>
      <c r="F64" s="37">
        <v>1</v>
      </c>
      <c r="G64" s="38" t="s">
        <v>51</v>
      </c>
      <c r="H64" s="37">
        <v>1</v>
      </c>
      <c r="I64" s="39" t="s">
        <v>51</v>
      </c>
      <c r="J64" s="57">
        <f t="shared" ref="J64:J70" si="2">E64*F64*H64</f>
        <v>0</v>
      </c>
      <c r="K64" s="156"/>
      <c r="L64" s="42" t="s">
        <v>172</v>
      </c>
    </row>
    <row r="65" spans="2:12" ht="45.75" customHeight="1">
      <c r="B65" s="233"/>
      <c r="C65" s="260"/>
      <c r="D65" s="34" t="s">
        <v>173</v>
      </c>
      <c r="E65" s="21"/>
      <c r="F65" s="37">
        <v>1</v>
      </c>
      <c r="G65" s="38" t="s">
        <v>51</v>
      </c>
      <c r="H65" s="37">
        <v>1</v>
      </c>
      <c r="I65" s="39" t="s">
        <v>51</v>
      </c>
      <c r="J65" s="57">
        <f t="shared" si="2"/>
        <v>0</v>
      </c>
      <c r="K65" s="156"/>
      <c r="L65" s="169" t="s">
        <v>174</v>
      </c>
    </row>
    <row r="66" spans="2:12" ht="45.75" customHeight="1">
      <c r="B66" s="233"/>
      <c r="C66" s="260"/>
      <c r="D66" s="43" t="s">
        <v>175</v>
      </c>
      <c r="E66" s="35"/>
      <c r="F66" s="22">
        <v>5</v>
      </c>
      <c r="G66" s="38" t="s">
        <v>72</v>
      </c>
      <c r="H66" s="37">
        <v>1</v>
      </c>
      <c r="I66" s="39" t="s">
        <v>82</v>
      </c>
      <c r="J66" s="54">
        <f t="shared" si="2"/>
        <v>0</v>
      </c>
      <c r="K66" s="170"/>
      <c r="L66" s="42" t="s">
        <v>176</v>
      </c>
    </row>
    <row r="67" spans="2:12" ht="45.75" customHeight="1">
      <c r="B67" s="233"/>
      <c r="C67" s="260"/>
      <c r="D67" s="43" t="s">
        <v>177</v>
      </c>
      <c r="E67" s="35"/>
      <c r="F67" s="22">
        <v>4</v>
      </c>
      <c r="G67" s="38" t="s">
        <v>72</v>
      </c>
      <c r="H67" s="37">
        <v>1</v>
      </c>
      <c r="I67" s="39" t="s">
        <v>82</v>
      </c>
      <c r="J67" s="54">
        <f t="shared" si="2"/>
        <v>0</v>
      </c>
      <c r="K67" s="170"/>
      <c r="L67" s="42" t="s">
        <v>178</v>
      </c>
    </row>
    <row r="68" spans="2:12" s="6" customFormat="1" ht="45.75" customHeight="1">
      <c r="B68" s="233"/>
      <c r="C68" s="260"/>
      <c r="D68" s="43" t="s">
        <v>79</v>
      </c>
      <c r="E68" s="35"/>
      <c r="F68" s="22">
        <v>6</v>
      </c>
      <c r="G68" s="38" t="s">
        <v>72</v>
      </c>
      <c r="H68" s="37">
        <v>1</v>
      </c>
      <c r="I68" s="39" t="s">
        <v>82</v>
      </c>
      <c r="J68" s="54">
        <f t="shared" si="2"/>
        <v>0</v>
      </c>
      <c r="K68" s="170"/>
      <c r="L68" s="42" t="s">
        <v>179</v>
      </c>
    </row>
    <row r="69" spans="2:12" s="6" customFormat="1" ht="45.75" customHeight="1">
      <c r="B69" s="233"/>
      <c r="C69" s="260"/>
      <c r="D69" s="34" t="s">
        <v>80</v>
      </c>
      <c r="E69" s="35"/>
      <c r="F69" s="22">
        <v>12</v>
      </c>
      <c r="G69" s="38" t="s">
        <v>72</v>
      </c>
      <c r="H69" s="37">
        <v>1</v>
      </c>
      <c r="I69" s="39" t="s">
        <v>82</v>
      </c>
      <c r="J69" s="54">
        <f t="shared" si="2"/>
        <v>0</v>
      </c>
      <c r="K69" s="170"/>
      <c r="L69" s="42" t="s">
        <v>180</v>
      </c>
    </row>
    <row r="70" spans="2:12" s="6" customFormat="1" ht="45.75" customHeight="1">
      <c r="B70" s="233"/>
      <c r="C70" s="261"/>
      <c r="D70" s="34" t="s">
        <v>181</v>
      </c>
      <c r="E70" s="35"/>
      <c r="F70" s="22">
        <v>3</v>
      </c>
      <c r="G70" s="38" t="s">
        <v>72</v>
      </c>
      <c r="H70" s="37">
        <v>1</v>
      </c>
      <c r="I70" s="39" t="s">
        <v>82</v>
      </c>
      <c r="J70" s="54">
        <f t="shared" si="2"/>
        <v>0</v>
      </c>
      <c r="K70" s="170"/>
      <c r="L70" s="42" t="s">
        <v>182</v>
      </c>
    </row>
    <row r="71" spans="2:12" ht="45.75" customHeight="1">
      <c r="B71" s="234"/>
      <c r="C71" s="26" t="s">
        <v>30</v>
      </c>
      <c r="D71" s="27" t="s">
        <v>16</v>
      </c>
      <c r="E71" s="28"/>
      <c r="F71" s="29"/>
      <c r="G71" s="30"/>
      <c r="H71" s="31"/>
      <c r="I71" s="32"/>
      <c r="J71" s="52">
        <f>SUM(J64:J70)</f>
        <v>0</v>
      </c>
      <c r="K71" s="159"/>
      <c r="L71" s="53"/>
    </row>
    <row r="72" spans="2:12" s="4" customFormat="1" ht="45.75" customHeight="1">
      <c r="B72" s="233" t="s">
        <v>99</v>
      </c>
      <c r="C72" s="260" t="s">
        <v>183</v>
      </c>
      <c r="D72" s="34" t="s">
        <v>313</v>
      </c>
      <c r="E72" s="21"/>
      <c r="F72" s="37"/>
      <c r="G72" s="38" t="s">
        <v>83</v>
      </c>
      <c r="H72" s="37">
        <v>1</v>
      </c>
      <c r="I72" s="39" t="s">
        <v>81</v>
      </c>
      <c r="J72" s="54">
        <f>E72*F72*H72</f>
        <v>0</v>
      </c>
      <c r="K72" s="170"/>
      <c r="L72" s="152" t="s">
        <v>314</v>
      </c>
    </row>
    <row r="73" spans="2:12" s="4" customFormat="1" ht="45.75" customHeight="1">
      <c r="B73" s="233"/>
      <c r="C73" s="260"/>
      <c r="D73" s="195" t="s">
        <v>119</v>
      </c>
      <c r="E73" s="21">
        <v>0</v>
      </c>
      <c r="F73" s="37">
        <v>550</v>
      </c>
      <c r="G73" s="38" t="s">
        <v>83</v>
      </c>
      <c r="H73" s="37">
        <v>1</v>
      </c>
      <c r="I73" s="39" t="s">
        <v>81</v>
      </c>
      <c r="J73" s="54">
        <f>E73*F73*H73</f>
        <v>0</v>
      </c>
      <c r="K73" s="170"/>
      <c r="L73" s="42" t="s">
        <v>317</v>
      </c>
    </row>
    <row r="74" spans="2:12" ht="45.75" customHeight="1">
      <c r="B74" s="234"/>
      <c r="C74" s="26" t="s">
        <v>31</v>
      </c>
      <c r="D74" s="27" t="s">
        <v>16</v>
      </c>
      <c r="E74" s="28"/>
      <c r="F74" s="29"/>
      <c r="G74" s="30"/>
      <c r="H74" s="31"/>
      <c r="I74" s="32"/>
      <c r="J74" s="52">
        <f>SUM(J72:J73)</f>
        <v>0</v>
      </c>
      <c r="K74" s="159"/>
      <c r="L74" s="53"/>
    </row>
    <row r="75" spans="2:12" ht="45.75" customHeight="1">
      <c r="B75" s="255" t="s">
        <v>32</v>
      </c>
      <c r="C75" s="125" t="s">
        <v>84</v>
      </c>
      <c r="D75" s="214" t="s">
        <v>325</v>
      </c>
      <c r="E75" s="49"/>
      <c r="F75" s="37">
        <v>1</v>
      </c>
      <c r="G75" s="38" t="s">
        <v>14</v>
      </c>
      <c r="H75" s="37">
        <v>1</v>
      </c>
      <c r="I75" s="39" t="s">
        <v>14</v>
      </c>
      <c r="J75" s="171">
        <f t="shared" ref="J75:J77" si="3">E75*F75*H75</f>
        <v>0</v>
      </c>
      <c r="K75" s="172"/>
      <c r="L75" s="143" t="s">
        <v>326</v>
      </c>
    </row>
    <row r="76" spans="2:12" ht="45.75" customHeight="1">
      <c r="B76" s="255"/>
      <c r="C76" s="125" t="s">
        <v>184</v>
      </c>
      <c r="D76" s="20" t="s">
        <v>185</v>
      </c>
      <c r="E76" s="49"/>
      <c r="F76" s="37">
        <v>1</v>
      </c>
      <c r="G76" s="38" t="s">
        <v>14</v>
      </c>
      <c r="H76" s="37">
        <v>1</v>
      </c>
      <c r="I76" s="39" t="s">
        <v>14</v>
      </c>
      <c r="J76" s="171">
        <f t="shared" si="3"/>
        <v>0</v>
      </c>
      <c r="K76" s="172"/>
      <c r="L76" s="42" t="s">
        <v>327</v>
      </c>
    </row>
    <row r="77" spans="2:12" ht="45.75" customHeight="1">
      <c r="B77" s="255"/>
      <c r="C77" s="125" t="s">
        <v>85</v>
      </c>
      <c r="D77" s="20" t="s">
        <v>254</v>
      </c>
      <c r="E77" s="35"/>
      <c r="F77" s="22">
        <v>1</v>
      </c>
      <c r="G77" s="23" t="s">
        <v>14</v>
      </c>
      <c r="H77" s="22">
        <v>1</v>
      </c>
      <c r="I77" s="24" t="s">
        <v>19</v>
      </c>
      <c r="J77" s="47">
        <f t="shared" si="3"/>
        <v>0</v>
      </c>
      <c r="K77" s="153"/>
      <c r="L77" s="48" t="s">
        <v>186</v>
      </c>
    </row>
    <row r="78" spans="2:12" ht="45.75" customHeight="1">
      <c r="B78" s="255"/>
      <c r="C78" s="26" t="s">
        <v>33</v>
      </c>
      <c r="D78" s="27" t="s">
        <v>16</v>
      </c>
      <c r="E78" s="28"/>
      <c r="F78" s="58"/>
      <c r="G78" s="59"/>
      <c r="H78" s="60"/>
      <c r="I78" s="61"/>
      <c r="J78" s="52">
        <f>SUM(J75:J77)</f>
        <v>0</v>
      </c>
      <c r="K78" s="159"/>
      <c r="L78" s="53"/>
    </row>
    <row r="79" spans="2:12" ht="45.75" customHeight="1">
      <c r="B79" s="255" t="s">
        <v>34</v>
      </c>
      <c r="C79" s="256" t="s">
        <v>35</v>
      </c>
      <c r="D79" s="34" t="s">
        <v>328</v>
      </c>
      <c r="E79" s="21"/>
      <c r="F79" s="37">
        <v>1</v>
      </c>
      <c r="G79" s="38" t="s">
        <v>17</v>
      </c>
      <c r="H79" s="37">
        <v>1</v>
      </c>
      <c r="I79" s="39" t="s">
        <v>13</v>
      </c>
      <c r="J79" s="55">
        <f t="shared" ref="J79:J86" si="4">E79*F79*H79</f>
        <v>0</v>
      </c>
      <c r="K79" s="156"/>
      <c r="L79" s="169" t="s">
        <v>222</v>
      </c>
    </row>
    <row r="80" spans="2:12" ht="45.75" customHeight="1">
      <c r="B80" s="255"/>
      <c r="C80" s="256"/>
      <c r="D80" s="34" t="s">
        <v>187</v>
      </c>
      <c r="E80" s="21"/>
      <c r="F80" s="37">
        <v>2</v>
      </c>
      <c r="G80" s="38" t="s">
        <v>17</v>
      </c>
      <c r="H80" s="37">
        <v>1</v>
      </c>
      <c r="I80" s="39" t="s">
        <v>13</v>
      </c>
      <c r="J80" s="55">
        <f t="shared" si="4"/>
        <v>0</v>
      </c>
      <c r="K80" s="156"/>
      <c r="L80" s="42" t="s">
        <v>223</v>
      </c>
    </row>
    <row r="81" spans="2:12" ht="45.75" customHeight="1">
      <c r="B81" s="255"/>
      <c r="C81" s="256"/>
      <c r="D81" s="34" t="s">
        <v>188</v>
      </c>
      <c r="E81" s="21"/>
      <c r="F81" s="37">
        <v>2</v>
      </c>
      <c r="G81" s="38" t="s">
        <v>17</v>
      </c>
      <c r="H81" s="37">
        <v>1</v>
      </c>
      <c r="I81" s="39" t="s">
        <v>13</v>
      </c>
      <c r="J81" s="55">
        <f t="shared" si="4"/>
        <v>0</v>
      </c>
      <c r="K81" s="156"/>
      <c r="L81" s="42" t="s">
        <v>243</v>
      </c>
    </row>
    <row r="82" spans="2:12" ht="45.75" customHeight="1">
      <c r="B82" s="255"/>
      <c r="C82" s="256"/>
      <c r="D82" s="20" t="s">
        <v>244</v>
      </c>
      <c r="E82" s="21"/>
      <c r="F82" s="215">
        <v>2</v>
      </c>
      <c r="G82" s="216" t="s">
        <v>89</v>
      </c>
      <c r="H82" s="37">
        <v>1</v>
      </c>
      <c r="I82" s="39" t="s">
        <v>13</v>
      </c>
      <c r="J82" s="173">
        <f t="shared" si="4"/>
        <v>0</v>
      </c>
      <c r="K82" s="174"/>
      <c r="L82" s="42" t="s">
        <v>220</v>
      </c>
    </row>
    <row r="83" spans="2:12" ht="45.75" customHeight="1">
      <c r="B83" s="255"/>
      <c r="C83" s="256"/>
      <c r="D83" s="34" t="s">
        <v>86</v>
      </c>
      <c r="E83" s="21"/>
      <c r="F83" s="37">
        <v>1</v>
      </c>
      <c r="G83" s="38" t="s">
        <v>118</v>
      </c>
      <c r="H83" s="37">
        <v>1</v>
      </c>
      <c r="I83" s="39" t="s">
        <v>13</v>
      </c>
      <c r="J83" s="55">
        <f t="shared" si="4"/>
        <v>0</v>
      </c>
      <c r="K83" s="156"/>
      <c r="L83" s="36" t="s">
        <v>221</v>
      </c>
    </row>
    <row r="84" spans="2:12" ht="45.75" customHeight="1">
      <c r="B84" s="255"/>
      <c r="C84" s="256"/>
      <c r="D84" s="56" t="s">
        <v>87</v>
      </c>
      <c r="E84" s="21"/>
      <c r="F84" s="37"/>
      <c r="G84" s="38" t="s">
        <v>118</v>
      </c>
      <c r="H84" s="37">
        <v>1</v>
      </c>
      <c r="I84" s="39" t="s">
        <v>50</v>
      </c>
      <c r="J84" s="55">
        <f t="shared" si="4"/>
        <v>0</v>
      </c>
      <c r="K84" s="156"/>
      <c r="L84" s="122" t="s">
        <v>245</v>
      </c>
    </row>
    <row r="85" spans="2:12" ht="45.75" customHeight="1">
      <c r="B85" s="255"/>
      <c r="C85" s="257" t="s">
        <v>36</v>
      </c>
      <c r="D85" s="34" t="s">
        <v>88</v>
      </c>
      <c r="E85" s="21"/>
      <c r="F85" s="37">
        <v>1</v>
      </c>
      <c r="G85" s="38" t="s">
        <v>14</v>
      </c>
      <c r="H85" s="37">
        <v>1</v>
      </c>
      <c r="I85" s="39" t="s">
        <v>14</v>
      </c>
      <c r="J85" s="55">
        <f t="shared" si="4"/>
        <v>0</v>
      </c>
      <c r="K85" s="156"/>
      <c r="L85" s="48" t="s">
        <v>189</v>
      </c>
    </row>
    <row r="86" spans="2:12" ht="45.75" customHeight="1">
      <c r="B86" s="255"/>
      <c r="C86" s="257"/>
      <c r="D86" s="34"/>
      <c r="E86" s="21"/>
      <c r="F86" s="37">
        <v>1</v>
      </c>
      <c r="G86" s="38" t="s">
        <v>14</v>
      </c>
      <c r="H86" s="37">
        <v>1</v>
      </c>
      <c r="I86" s="39" t="s">
        <v>14</v>
      </c>
      <c r="J86" s="55">
        <f t="shared" si="4"/>
        <v>0</v>
      </c>
      <c r="K86" s="156"/>
      <c r="L86" s="42"/>
    </row>
    <row r="87" spans="2:12" ht="45.75" customHeight="1">
      <c r="B87" s="255"/>
      <c r="C87" s="26" t="s">
        <v>37</v>
      </c>
      <c r="D87" s="27" t="s">
        <v>16</v>
      </c>
      <c r="E87" s="28"/>
      <c r="F87" s="58"/>
      <c r="G87" s="59"/>
      <c r="H87" s="60"/>
      <c r="I87" s="61"/>
      <c r="J87" s="52">
        <f>SUM(J79:J86)</f>
        <v>0</v>
      </c>
      <c r="K87" s="159"/>
      <c r="L87" s="53"/>
    </row>
    <row r="88" spans="2:12" ht="45.75" customHeight="1">
      <c r="B88" s="255" t="s">
        <v>38</v>
      </c>
      <c r="C88" s="256" t="s">
        <v>190</v>
      </c>
      <c r="D88" s="56" t="s">
        <v>246</v>
      </c>
      <c r="E88" s="119"/>
      <c r="F88" s="120"/>
      <c r="G88" s="38"/>
      <c r="H88" s="37"/>
      <c r="I88" s="39" t="s">
        <v>90</v>
      </c>
      <c r="J88" s="55">
        <f t="shared" ref="J88:J90" si="5">E88*F88*H88</f>
        <v>0</v>
      </c>
      <c r="K88" s="156"/>
      <c r="L88" s="62"/>
    </row>
    <row r="89" spans="2:12" ht="45.75" customHeight="1">
      <c r="B89" s="255"/>
      <c r="C89" s="256"/>
      <c r="D89" s="56" t="s">
        <v>246</v>
      </c>
      <c r="E89" s="119"/>
      <c r="F89" s="120"/>
      <c r="G89" s="38"/>
      <c r="H89" s="37"/>
      <c r="I89" s="39" t="s">
        <v>90</v>
      </c>
      <c r="J89" s="55">
        <f t="shared" si="5"/>
        <v>0</v>
      </c>
      <c r="K89" s="156"/>
      <c r="L89" s="62"/>
    </row>
    <row r="90" spans="2:12" ht="45.75" customHeight="1">
      <c r="B90" s="255"/>
      <c r="C90" s="256"/>
      <c r="D90" s="56" t="s">
        <v>246</v>
      </c>
      <c r="E90" s="119"/>
      <c r="F90" s="120"/>
      <c r="G90" s="38"/>
      <c r="H90" s="37"/>
      <c r="I90" s="39" t="s">
        <v>90</v>
      </c>
      <c r="J90" s="55">
        <f t="shared" si="5"/>
        <v>0</v>
      </c>
      <c r="K90" s="156"/>
      <c r="L90" s="62"/>
    </row>
    <row r="91" spans="2:12" ht="45.75" customHeight="1">
      <c r="B91" s="255"/>
      <c r="C91" s="26" t="s">
        <v>39</v>
      </c>
      <c r="D91" s="27" t="s">
        <v>16</v>
      </c>
      <c r="E91" s="28"/>
      <c r="F91" s="58"/>
      <c r="G91" s="59"/>
      <c r="H91" s="60"/>
      <c r="I91" s="61"/>
      <c r="J91" s="52">
        <f>SUM(J88:J90)</f>
        <v>0</v>
      </c>
      <c r="K91" s="159"/>
      <c r="L91" s="175"/>
    </row>
    <row r="92" spans="2:12" ht="45.75" customHeight="1">
      <c r="B92" s="255" t="s">
        <v>40</v>
      </c>
      <c r="C92" s="176" t="s">
        <v>191</v>
      </c>
      <c r="D92" s="43" t="s">
        <v>192</v>
      </c>
      <c r="E92" s="64">
        <v>30000</v>
      </c>
      <c r="F92" s="177">
        <v>500</v>
      </c>
      <c r="G92" s="66" t="s">
        <v>26</v>
      </c>
      <c r="H92" s="67">
        <v>1</v>
      </c>
      <c r="I92" s="68" t="s">
        <v>19</v>
      </c>
      <c r="J92" s="157">
        <f>E92*F92*H92</f>
        <v>15000000</v>
      </c>
      <c r="K92" s="158"/>
      <c r="L92" s="42" t="s">
        <v>312</v>
      </c>
    </row>
    <row r="93" spans="2:12" ht="45.75" customHeight="1">
      <c r="B93" s="255"/>
      <c r="C93" s="126" t="s">
        <v>193</v>
      </c>
      <c r="D93" s="43" t="s">
        <v>194</v>
      </c>
      <c r="E93" s="49">
        <v>20000</v>
      </c>
      <c r="F93" s="154">
        <v>50</v>
      </c>
      <c r="G93" s="23" t="s">
        <v>195</v>
      </c>
      <c r="H93" s="67">
        <v>1</v>
      </c>
      <c r="I93" s="24" t="s">
        <v>50</v>
      </c>
      <c r="J93" s="63">
        <f>E93*F93*H93</f>
        <v>1000000</v>
      </c>
      <c r="K93" s="178"/>
      <c r="L93" s="198" t="s">
        <v>214</v>
      </c>
    </row>
    <row r="94" spans="2:12" ht="45.75" customHeight="1">
      <c r="B94" s="255"/>
      <c r="C94" s="225" t="s">
        <v>322</v>
      </c>
      <c r="D94" s="226" t="s">
        <v>320</v>
      </c>
      <c r="E94" s="217"/>
      <c r="F94" s="218">
        <v>1</v>
      </c>
      <c r="G94" s="219" t="s">
        <v>14</v>
      </c>
      <c r="H94" s="220">
        <v>1</v>
      </c>
      <c r="I94" s="221" t="s">
        <v>19</v>
      </c>
      <c r="J94" s="222">
        <f>E94*F94*H94</f>
        <v>0</v>
      </c>
      <c r="K94" s="223"/>
      <c r="L94" s="224" t="s">
        <v>321</v>
      </c>
    </row>
    <row r="95" spans="2:12" ht="45.75" customHeight="1">
      <c r="B95" s="255"/>
      <c r="C95" s="26" t="s">
        <v>41</v>
      </c>
      <c r="D95" s="27" t="s">
        <v>16</v>
      </c>
      <c r="E95" s="28"/>
      <c r="F95" s="58"/>
      <c r="G95" s="59"/>
      <c r="H95" s="60"/>
      <c r="I95" s="61"/>
      <c r="J95" s="52">
        <f>SUM(J92:J94)</f>
        <v>16000000</v>
      </c>
      <c r="K95" s="159"/>
      <c r="L95" s="53"/>
    </row>
    <row r="96" spans="2:12" ht="45.75" customHeight="1">
      <c r="B96" s="232" t="s">
        <v>42</v>
      </c>
      <c r="C96" s="245" t="s">
        <v>63</v>
      </c>
      <c r="D96" s="247" t="s">
        <v>62</v>
      </c>
      <c r="E96" s="197">
        <f>SUM((J57-J56)+J61+J71+J74+J78+J87+J91+(J95-J92))</f>
        <v>1000000</v>
      </c>
      <c r="F96" s="65"/>
      <c r="G96" s="66"/>
      <c r="H96" s="67">
        <v>1</v>
      </c>
      <c r="I96" s="68" t="s">
        <v>14</v>
      </c>
      <c r="J96" s="55">
        <f>E96*F96*H96</f>
        <v>0</v>
      </c>
      <c r="K96" s="156"/>
      <c r="L96" s="123" t="s">
        <v>306</v>
      </c>
    </row>
    <row r="97" spans="2:12" ht="45.75" customHeight="1">
      <c r="B97" s="233"/>
      <c r="C97" s="246"/>
      <c r="D97" s="248"/>
      <c r="E97" s="197">
        <f>+J63</f>
        <v>30000000</v>
      </c>
      <c r="F97" s="65"/>
      <c r="G97" s="66"/>
      <c r="H97" s="67">
        <v>1</v>
      </c>
      <c r="I97" s="68" t="s">
        <v>14</v>
      </c>
      <c r="J97" s="55">
        <f>E97*F97*H97</f>
        <v>0</v>
      </c>
      <c r="K97" s="179"/>
      <c r="L97" s="180" t="s">
        <v>247</v>
      </c>
    </row>
    <row r="98" spans="2:12" ht="45.75" customHeight="1" thickBot="1">
      <c r="B98" s="244"/>
      <c r="C98" s="69" t="s">
        <v>43</v>
      </c>
      <c r="D98" s="70" t="s">
        <v>16</v>
      </c>
      <c r="E98" s="71"/>
      <c r="F98" s="72"/>
      <c r="G98" s="73"/>
      <c r="H98" s="74"/>
      <c r="I98" s="75"/>
      <c r="J98" s="76">
        <f>SUM(J96)</f>
        <v>0</v>
      </c>
      <c r="K98" s="181"/>
      <c r="L98" s="77"/>
    </row>
    <row r="99" spans="2:12" ht="28.9" customHeight="1">
      <c r="B99" s="78"/>
      <c r="C99" s="78"/>
      <c r="D99" s="79"/>
      <c r="E99" s="79"/>
      <c r="F99" s="80"/>
      <c r="G99" s="81"/>
      <c r="H99" s="82"/>
      <c r="I99" s="79"/>
      <c r="J99" s="83"/>
      <c r="K99" s="83"/>
      <c r="L99" s="84"/>
    </row>
    <row r="100" spans="2:12" ht="28.15" customHeight="1">
      <c r="B100" s="78"/>
      <c r="C100" s="78"/>
      <c r="D100" s="85" t="s">
        <v>44</v>
      </c>
      <c r="E100" s="249"/>
      <c r="F100" s="250"/>
      <c r="G100" s="250"/>
      <c r="H100" s="250"/>
      <c r="I100" s="251"/>
      <c r="J100" s="86">
        <f>J22+J26+J57+J61+J71+J74+J78+J87+J91+J95+J98</f>
        <v>55209089.899999999</v>
      </c>
      <c r="K100" s="182"/>
      <c r="L100" s="87"/>
    </row>
    <row r="101" spans="2:12" ht="28.15" customHeight="1">
      <c r="B101" s="88"/>
      <c r="C101" s="89"/>
      <c r="D101" s="90" t="s">
        <v>45</v>
      </c>
      <c r="E101" s="252"/>
      <c r="F101" s="253"/>
      <c r="G101" s="253"/>
      <c r="H101" s="253"/>
      <c r="I101" s="254"/>
      <c r="J101" s="91">
        <f>J100*0.1</f>
        <v>5520908.9900000002</v>
      </c>
      <c r="K101" s="183"/>
      <c r="L101" s="92"/>
    </row>
    <row r="102" spans="2:12" ht="28.15" customHeight="1">
      <c r="B102" s="88"/>
      <c r="C102" s="89"/>
      <c r="D102" s="93" t="s">
        <v>46</v>
      </c>
      <c r="E102" s="235"/>
      <c r="F102" s="236"/>
      <c r="G102" s="236"/>
      <c r="H102" s="236"/>
      <c r="I102" s="237"/>
      <c r="J102" s="94">
        <f>ROUNDDOWN((J100+J101),-5)</f>
        <v>60700000</v>
      </c>
      <c r="K102" s="184"/>
      <c r="L102" s="95" t="s">
        <v>196</v>
      </c>
    </row>
    <row r="103" spans="2:12" ht="28.15" customHeight="1">
      <c r="C103" s="14"/>
      <c r="D103" s="14"/>
      <c r="E103" s="14"/>
      <c r="F103" s="96"/>
      <c r="G103" s="97"/>
      <c r="H103" s="98"/>
      <c r="I103" s="101"/>
      <c r="J103" s="99"/>
      <c r="K103" s="99"/>
      <c r="L103" s="100" t="s">
        <v>47</v>
      </c>
    </row>
    <row r="104" spans="2:12" ht="28.15" customHeight="1">
      <c r="C104" s="14"/>
      <c r="D104" s="14"/>
      <c r="E104" s="14"/>
      <c r="F104" s="96"/>
      <c r="G104" s="97"/>
      <c r="H104" s="98"/>
      <c r="I104" s="101"/>
      <c r="J104" s="185"/>
      <c r="K104" s="185"/>
      <c r="L104" s="186"/>
    </row>
    <row r="105" spans="2:12" ht="28.15" customHeight="1">
      <c r="C105" s="14"/>
      <c r="D105" s="102" t="s">
        <v>197</v>
      </c>
      <c r="E105" s="238" t="s">
        <v>198</v>
      </c>
      <c r="F105" s="238"/>
      <c r="G105" s="239" t="s">
        <v>58</v>
      </c>
      <c r="H105" s="239"/>
      <c r="I105" s="239"/>
      <c r="J105" s="103" t="s">
        <v>59</v>
      </c>
      <c r="K105" s="187"/>
      <c r="L105" s="188"/>
    </row>
    <row r="106" spans="2:12" ht="28.15" customHeight="1">
      <c r="C106" s="14"/>
      <c r="D106" s="104" t="s">
        <v>104</v>
      </c>
      <c r="E106" s="240">
        <f>J106/1.1</f>
        <v>5518181.8181818174</v>
      </c>
      <c r="F106" s="240"/>
      <c r="G106" s="241">
        <f>+E106*10%</f>
        <v>551818.18181818177</v>
      </c>
      <c r="H106" s="241"/>
      <c r="I106" s="241"/>
      <c r="J106" s="105">
        <f>J102*0.1</f>
        <v>6070000</v>
      </c>
      <c r="K106" s="189"/>
      <c r="L106" s="190"/>
    </row>
    <row r="107" spans="2:12" ht="28.15" customHeight="1">
      <c r="C107" s="14"/>
      <c r="D107" s="104" t="s">
        <v>105</v>
      </c>
      <c r="E107" s="242">
        <f>J107/1.1</f>
        <v>22072727.27272727</v>
      </c>
      <c r="F107" s="242"/>
      <c r="G107" s="243">
        <f>+E107*10%</f>
        <v>2207272.7272727271</v>
      </c>
      <c r="H107" s="243"/>
      <c r="I107" s="243"/>
      <c r="J107" s="106">
        <f>J102*0.4</f>
        <v>24280000</v>
      </c>
      <c r="K107" s="189"/>
      <c r="L107" s="190"/>
    </row>
    <row r="108" spans="2:12" ht="28.15" customHeight="1">
      <c r="C108" s="14"/>
      <c r="D108" s="107" t="s">
        <v>199</v>
      </c>
      <c r="E108" s="227">
        <f>J108/1.1</f>
        <v>27590909.09090909</v>
      </c>
      <c r="F108" s="227"/>
      <c r="G108" s="228">
        <f>+E108*10%</f>
        <v>2759090.9090909092</v>
      </c>
      <c r="H108" s="228"/>
      <c r="I108" s="228"/>
      <c r="J108" s="108">
        <f>J102*0.5</f>
        <v>30350000</v>
      </c>
      <c r="K108" s="191"/>
      <c r="L108" s="190"/>
    </row>
    <row r="109" spans="2:12" ht="28.15" customHeight="1">
      <c r="C109" s="14"/>
      <c r="D109" s="109" t="s">
        <v>59</v>
      </c>
      <c r="E109" s="229">
        <f>+E106+E107+E108</f>
        <v>55181818.181818172</v>
      </c>
      <c r="F109" s="229"/>
      <c r="G109" s="230">
        <f>+G106+G107+G108</f>
        <v>5518181.8181818184</v>
      </c>
      <c r="H109" s="230"/>
      <c r="I109" s="230"/>
      <c r="J109" s="110">
        <f>J102</f>
        <v>60700000</v>
      </c>
      <c r="K109" s="192"/>
      <c r="L109" s="193"/>
    </row>
    <row r="110" spans="2:12">
      <c r="G110" s="231"/>
      <c r="H110" s="231"/>
    </row>
  </sheetData>
  <autoFilter ref="B11:L98"/>
  <mergeCells count="59">
    <mergeCell ref="L10:L11"/>
    <mergeCell ref="G110:H110"/>
    <mergeCell ref="E108:F108"/>
    <mergeCell ref="G108:I108"/>
    <mergeCell ref="E109:F109"/>
    <mergeCell ref="G109:I109"/>
    <mergeCell ref="E106:F106"/>
    <mergeCell ref="G106:I106"/>
    <mergeCell ref="E107:F107"/>
    <mergeCell ref="G107:I107"/>
    <mergeCell ref="E102:I102"/>
    <mergeCell ref="E105:F105"/>
    <mergeCell ref="G105:I105"/>
    <mergeCell ref="B96:B98"/>
    <mergeCell ref="C96:C97"/>
    <mergeCell ref="D96:D97"/>
    <mergeCell ref="E100:I100"/>
    <mergeCell ref="E101:I101"/>
    <mergeCell ref="B92:B95"/>
    <mergeCell ref="B58:B63"/>
    <mergeCell ref="B64:B71"/>
    <mergeCell ref="C64:C70"/>
    <mergeCell ref="B72:B74"/>
    <mergeCell ref="C72:C73"/>
    <mergeCell ref="B75:B78"/>
    <mergeCell ref="B79:B87"/>
    <mergeCell ref="C79:C84"/>
    <mergeCell ref="C85:C86"/>
    <mergeCell ref="B88:B91"/>
    <mergeCell ref="C88:C90"/>
    <mergeCell ref="B27:B57"/>
    <mergeCell ref="C27:C28"/>
    <mergeCell ref="C29:C31"/>
    <mergeCell ref="C32:C34"/>
    <mergeCell ref="C35:C39"/>
    <mergeCell ref="C42:C43"/>
    <mergeCell ref="C45:C47"/>
    <mergeCell ref="C48:C50"/>
    <mergeCell ref="C51:C56"/>
    <mergeCell ref="B23:B26"/>
    <mergeCell ref="C24:C25"/>
    <mergeCell ref="I6:J6"/>
    <mergeCell ref="I7:J7"/>
    <mergeCell ref="E9:F9"/>
    <mergeCell ref="B10:B11"/>
    <mergeCell ref="C10:C11"/>
    <mergeCell ref="D10:D11"/>
    <mergeCell ref="E10:J10"/>
    <mergeCell ref="B12:B22"/>
    <mergeCell ref="C12:C14"/>
    <mergeCell ref="C15:C17"/>
    <mergeCell ref="C18:C19"/>
    <mergeCell ref="C20:C21"/>
    <mergeCell ref="B1:L1"/>
    <mergeCell ref="E3:H7"/>
    <mergeCell ref="I3:J3"/>
    <mergeCell ref="I4:J4"/>
    <mergeCell ref="I5:J5"/>
    <mergeCell ref="E2:L2"/>
  </mergeCells>
  <phoneticPr fontId="19" type="noConversion"/>
  <printOptions horizontalCentered="1"/>
  <pageMargins left="0.23622047244094491" right="0.23622047244094491" top="0.74803149606299213" bottom="0.74803149606299213" header="0.31496062992125984" footer="0.31496062992125984"/>
  <pageSetup paperSize="8" scale="53" fitToHeight="4" orientation="landscape" r:id="rId1"/>
  <rowBreaks count="1" manualBreakCount="1">
    <brk id="34" max="1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6</vt:i4>
      </vt:variant>
    </vt:vector>
  </HeadingPairs>
  <TitlesOfParts>
    <vt:vector size="9" baseType="lpstr">
      <vt:lpstr>2024년사람과디지털포럼사업예산_양식1</vt:lpstr>
      <vt:lpstr>2024년아시아미래포럼사업예산_양식2</vt:lpstr>
      <vt:lpstr>Sheet2</vt:lpstr>
      <vt:lpstr>'2024년사람과디지털포럼사업예산_양식1'!Consolidate_Area</vt:lpstr>
      <vt:lpstr>'2024년아시아미래포럼사업예산_양식2'!Consolidate_Area</vt:lpstr>
      <vt:lpstr>'2024년사람과디지털포럼사업예산_양식1'!Print_Area</vt:lpstr>
      <vt:lpstr>'2024년아시아미래포럼사업예산_양식2'!Print_Area</vt:lpstr>
      <vt:lpstr>'2024년사람과디지털포럼사업예산_양식1'!Print_Titles</vt:lpstr>
      <vt:lpstr>'2024년아시아미래포럼사업예산_양식2'!Print_Titles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hannews</dc:creator>
  <cp:lastModifiedBy>hannews</cp:lastModifiedBy>
  <cp:lastPrinted>2024-01-09T04:42:57Z</cp:lastPrinted>
  <dcterms:created xsi:type="dcterms:W3CDTF">2019-01-24T01:24:36Z</dcterms:created>
  <dcterms:modified xsi:type="dcterms:W3CDTF">2024-01-10T06:28:57Z</dcterms:modified>
</cp:coreProperties>
</file>